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asim.ali14309\Desktop\RFD RPSs\"/>
    </mc:Choice>
  </mc:AlternateContent>
  <bookViews>
    <workbookView xWindow="0" yWindow="0" windowWidth="20490" windowHeight="7755"/>
  </bookViews>
  <sheets>
    <sheet name="Cargar RPS" sheetId="9" r:id="rId1"/>
  </sheets>
  <calcPr calcId="152511"/>
</workbook>
</file>

<file path=xl/calcChain.xml><?xml version="1.0" encoding="utf-8"?>
<calcChain xmlns="http://schemas.openxmlformats.org/spreadsheetml/2006/main">
  <c r="H7" i="9" l="1"/>
  <c r="D12" i="9" l="1"/>
  <c r="A87" i="9" l="1"/>
  <c r="A23" i="9"/>
  <c r="D15" i="9"/>
  <c r="E22" i="9" s="1"/>
  <c r="D13" i="9"/>
  <c r="H23" i="9" l="1"/>
  <c r="H5" i="9"/>
  <c r="H4" i="9"/>
  <c r="E23" i="9"/>
  <c r="A24" i="9"/>
  <c r="H22" i="9"/>
  <c r="H9" i="9" l="1"/>
  <c r="A25" i="9"/>
  <c r="E24" i="9"/>
  <c r="H24" i="9"/>
  <c r="C22" i="9"/>
  <c r="D17" i="9"/>
  <c r="D24" i="9" s="1"/>
  <c r="F24" i="9" l="1"/>
  <c r="D25" i="9"/>
  <c r="A26" i="9"/>
  <c r="A27" i="9" s="1"/>
  <c r="E25" i="9"/>
  <c r="H25" i="9"/>
  <c r="D22" i="9"/>
  <c r="D23" i="9"/>
  <c r="F25" i="9" l="1"/>
  <c r="F23" i="9"/>
  <c r="B22" i="9"/>
  <c r="G22" i="9" s="1"/>
  <c r="F22" i="9"/>
  <c r="H26" i="9"/>
  <c r="D26" i="9"/>
  <c r="E26" i="9"/>
  <c r="F26" i="9" l="1"/>
  <c r="C23" i="9"/>
  <c r="B23" i="9" s="1"/>
  <c r="G23" i="9" s="1"/>
  <c r="H27" i="9"/>
  <c r="A28" i="9"/>
  <c r="E27" i="9"/>
  <c r="D27" i="9"/>
  <c r="F27" i="9" l="1"/>
  <c r="C24" i="9"/>
  <c r="B24" i="9" s="1"/>
  <c r="G24" i="9" s="1"/>
  <c r="D28" i="9"/>
  <c r="A29" i="9"/>
  <c r="E28" i="9"/>
  <c r="H28" i="9"/>
  <c r="F28" i="9" l="1"/>
  <c r="C25" i="9"/>
  <c r="B25" i="9" s="1"/>
  <c r="G25" i="9" s="1"/>
  <c r="D29" i="9"/>
  <c r="A30" i="9"/>
  <c r="E29" i="9"/>
  <c r="H29" i="9"/>
  <c r="F29" i="9" l="1"/>
  <c r="D30" i="9"/>
  <c r="A31" i="9"/>
  <c r="E30" i="9"/>
  <c r="H30" i="9"/>
  <c r="C26" i="9"/>
  <c r="B26" i="9" s="1"/>
  <c r="G26" i="9" s="1"/>
  <c r="F30" i="9" l="1"/>
  <c r="C27" i="9"/>
  <c r="B27" i="9" s="1"/>
  <c r="G27" i="9" s="1"/>
  <c r="D31" i="9"/>
  <c r="H31" i="9"/>
  <c r="A32" i="9"/>
  <c r="E31" i="9"/>
  <c r="F31" i="9" l="1"/>
  <c r="C28" i="9"/>
  <c r="B28" i="9" s="1"/>
  <c r="G28" i="9" s="1"/>
  <c r="H32" i="9"/>
  <c r="A33" i="9"/>
  <c r="E32" i="9"/>
  <c r="D32" i="9"/>
  <c r="F32" i="9" l="1"/>
  <c r="C29" i="9"/>
  <c r="B29" i="9" s="1"/>
  <c r="G29" i="9" s="1"/>
  <c r="H33" i="9"/>
  <c r="A34" i="9"/>
  <c r="E33" i="9"/>
  <c r="D33" i="9"/>
  <c r="F33" i="9" l="1"/>
  <c r="C30" i="9"/>
  <c r="B30" i="9" s="1"/>
  <c r="G30" i="9" s="1"/>
  <c r="D34" i="9"/>
  <c r="A35" i="9"/>
  <c r="E34" i="9"/>
  <c r="H34" i="9"/>
  <c r="F34" i="9" l="1"/>
  <c r="H35" i="9"/>
  <c r="D35" i="9"/>
  <c r="A36" i="9"/>
  <c r="E35" i="9"/>
  <c r="C31" i="9"/>
  <c r="B31" i="9" s="1"/>
  <c r="G31" i="9" s="1"/>
  <c r="F35" i="9" l="1"/>
  <c r="H36" i="9"/>
  <c r="D36" i="9"/>
  <c r="A37" i="9"/>
  <c r="E36" i="9"/>
  <c r="C32" i="9"/>
  <c r="B32" i="9" s="1"/>
  <c r="G32" i="9" s="1"/>
  <c r="F36" i="9" l="1"/>
  <c r="C33" i="9"/>
  <c r="B33" i="9" s="1"/>
  <c r="G33" i="9" s="1"/>
  <c r="H37" i="9"/>
  <c r="D37" i="9"/>
  <c r="A38" i="9"/>
  <c r="E37" i="9"/>
  <c r="F37" i="9" l="1"/>
  <c r="C34" i="9"/>
  <c r="H38" i="9"/>
  <c r="D38" i="9"/>
  <c r="A39" i="9"/>
  <c r="E38" i="9"/>
  <c r="B34" i="9" l="1"/>
  <c r="G34" i="9" s="1"/>
  <c r="C35" i="9" s="1"/>
  <c r="B35" i="9" s="1"/>
  <c r="G35" i="9" s="1"/>
  <c r="F38" i="9"/>
  <c r="H39" i="9"/>
  <c r="D39" i="9"/>
  <c r="A40" i="9"/>
  <c r="E39" i="9"/>
  <c r="F39" i="9" l="1"/>
  <c r="H40" i="9"/>
  <c r="D40" i="9"/>
  <c r="A41" i="9"/>
  <c r="E40" i="9"/>
  <c r="C36" i="9"/>
  <c r="B36" i="9" s="1"/>
  <c r="G36" i="9" s="1"/>
  <c r="F40" i="9" l="1"/>
  <c r="H41" i="9"/>
  <c r="D41" i="9"/>
  <c r="A42" i="9"/>
  <c r="E41" i="9"/>
  <c r="C37" i="9"/>
  <c r="B37" i="9" s="1"/>
  <c r="G37" i="9" s="1"/>
  <c r="F41" i="9" l="1"/>
  <c r="C38" i="9"/>
  <c r="B38" i="9" s="1"/>
  <c r="G38" i="9" s="1"/>
  <c r="H42" i="9"/>
  <c r="D42" i="9"/>
  <c r="A43" i="9"/>
  <c r="E42" i="9"/>
  <c r="F42" i="9" l="1"/>
  <c r="C39" i="9"/>
  <c r="B39" i="9" s="1"/>
  <c r="G39" i="9" s="1"/>
  <c r="H43" i="9"/>
  <c r="D43" i="9"/>
  <c r="A44" i="9"/>
  <c r="E43" i="9"/>
  <c r="F43" i="9" l="1"/>
  <c r="C40" i="9"/>
  <c r="B40" i="9" s="1"/>
  <c r="G40" i="9" s="1"/>
  <c r="H44" i="9"/>
  <c r="D44" i="9"/>
  <c r="A45" i="9"/>
  <c r="E44" i="9"/>
  <c r="F44" i="9" l="1"/>
  <c r="C41" i="9"/>
  <c r="B41" i="9" s="1"/>
  <c r="G41" i="9" s="1"/>
  <c r="H45" i="9"/>
  <c r="D45" i="9"/>
  <c r="A46" i="9"/>
  <c r="E45" i="9"/>
  <c r="F45" i="9" l="1"/>
  <c r="C42" i="9"/>
  <c r="B42" i="9" s="1"/>
  <c r="G42" i="9" s="1"/>
  <c r="H46" i="9"/>
  <c r="D46" i="9"/>
  <c r="A47" i="9"/>
  <c r="E46" i="9"/>
  <c r="F46" i="9" l="1"/>
  <c r="H47" i="9"/>
  <c r="D47" i="9"/>
  <c r="A48" i="9"/>
  <c r="E47" i="9"/>
  <c r="C43" i="9"/>
  <c r="B43" i="9" s="1"/>
  <c r="G43" i="9" s="1"/>
  <c r="F47" i="9" l="1"/>
  <c r="C44" i="9"/>
  <c r="B44" i="9" s="1"/>
  <c r="G44" i="9" s="1"/>
  <c r="H48" i="9"/>
  <c r="D48" i="9"/>
  <c r="A49" i="9"/>
  <c r="E48" i="9"/>
  <c r="F48" i="9" l="1"/>
  <c r="C45" i="9"/>
  <c r="B45" i="9" s="1"/>
  <c r="G45" i="9" s="1"/>
  <c r="H49" i="9"/>
  <c r="D49" i="9"/>
  <c r="A50" i="9"/>
  <c r="E49" i="9"/>
  <c r="F49" i="9" l="1"/>
  <c r="C46" i="9"/>
  <c r="B46" i="9" s="1"/>
  <c r="G46" i="9" s="1"/>
  <c r="H50" i="9"/>
  <c r="D50" i="9"/>
  <c r="A51" i="9"/>
  <c r="E50" i="9"/>
  <c r="F50" i="9" l="1"/>
  <c r="C47" i="9"/>
  <c r="B47" i="9" s="1"/>
  <c r="G47" i="9" s="1"/>
  <c r="H51" i="9"/>
  <c r="D51" i="9"/>
  <c r="A52" i="9"/>
  <c r="E51" i="9"/>
  <c r="F51" i="9" l="1"/>
  <c r="C48" i="9"/>
  <c r="B48" i="9" s="1"/>
  <c r="G48" i="9" s="1"/>
  <c r="H52" i="9"/>
  <c r="D52" i="9"/>
  <c r="A53" i="9"/>
  <c r="E52" i="9"/>
  <c r="F52" i="9" l="1"/>
  <c r="H53" i="9"/>
  <c r="D53" i="9"/>
  <c r="A54" i="9"/>
  <c r="E53" i="9"/>
  <c r="C49" i="9"/>
  <c r="B49" i="9" s="1"/>
  <c r="G49" i="9" s="1"/>
  <c r="F53" i="9" l="1"/>
  <c r="C50" i="9"/>
  <c r="B50" i="9" s="1"/>
  <c r="G50" i="9" s="1"/>
  <c r="H54" i="9"/>
  <c r="D54" i="9"/>
  <c r="A55" i="9"/>
  <c r="E54" i="9"/>
  <c r="F54" i="9" l="1"/>
  <c r="H55" i="9"/>
  <c r="D55" i="9"/>
  <c r="A56" i="9"/>
  <c r="E55" i="9"/>
  <c r="C51" i="9"/>
  <c r="B51" i="9" s="1"/>
  <c r="G51" i="9" s="1"/>
  <c r="F55" i="9" l="1"/>
  <c r="C52" i="9"/>
  <c r="B52" i="9" s="1"/>
  <c r="G52" i="9" s="1"/>
  <c r="H56" i="9"/>
  <c r="D56" i="9"/>
  <c r="A57" i="9"/>
  <c r="E56" i="9"/>
  <c r="F56" i="9" l="1"/>
  <c r="C53" i="9"/>
  <c r="B53" i="9" s="1"/>
  <c r="G53" i="9" s="1"/>
  <c r="H57" i="9"/>
  <c r="D57" i="9"/>
  <c r="A58" i="9"/>
  <c r="E57" i="9"/>
  <c r="F57" i="9" l="1"/>
  <c r="C54" i="9"/>
  <c r="B54" i="9" s="1"/>
  <c r="G54" i="9" s="1"/>
  <c r="H58" i="9"/>
  <c r="D58" i="9"/>
  <c r="A59" i="9"/>
  <c r="E58" i="9"/>
  <c r="F58" i="9" l="1"/>
  <c r="C55" i="9"/>
  <c r="B55" i="9" s="1"/>
  <c r="G55" i="9" s="1"/>
  <c r="H59" i="9"/>
  <c r="D59" i="9"/>
  <c r="A60" i="9"/>
  <c r="E59" i="9"/>
  <c r="F59" i="9" l="1"/>
  <c r="C56" i="9"/>
  <c r="B56" i="9" s="1"/>
  <c r="G56" i="9" s="1"/>
  <c r="H60" i="9"/>
  <c r="D60" i="9"/>
  <c r="A61" i="9"/>
  <c r="E60" i="9"/>
  <c r="F60" i="9" l="1"/>
  <c r="C57" i="9"/>
  <c r="B57" i="9" s="1"/>
  <c r="G57" i="9" s="1"/>
  <c r="H61" i="9"/>
  <c r="D61" i="9"/>
  <c r="A62" i="9"/>
  <c r="E61" i="9"/>
  <c r="F61" i="9" l="1"/>
  <c r="C58" i="9"/>
  <c r="B58" i="9" s="1"/>
  <c r="G58" i="9" s="1"/>
  <c r="H62" i="9"/>
  <c r="D62" i="9"/>
  <c r="A63" i="9"/>
  <c r="E62" i="9"/>
  <c r="F62" i="9" l="1"/>
  <c r="C59" i="9"/>
  <c r="B59" i="9" s="1"/>
  <c r="G59" i="9" s="1"/>
  <c r="H63" i="9"/>
  <c r="D63" i="9"/>
  <c r="A64" i="9"/>
  <c r="E63" i="9"/>
  <c r="F63" i="9" l="1"/>
  <c r="C60" i="9"/>
  <c r="B60" i="9" s="1"/>
  <c r="G60" i="9" s="1"/>
  <c r="H64" i="9"/>
  <c r="D64" i="9"/>
  <c r="A65" i="9"/>
  <c r="E64" i="9"/>
  <c r="F64" i="9" l="1"/>
  <c r="C61" i="9"/>
  <c r="B61" i="9" s="1"/>
  <c r="G61" i="9" s="1"/>
  <c r="H65" i="9"/>
  <c r="D65" i="9"/>
  <c r="A66" i="9"/>
  <c r="E65" i="9"/>
  <c r="F65" i="9" l="1"/>
  <c r="C62" i="9"/>
  <c r="B62" i="9" s="1"/>
  <c r="G62" i="9" s="1"/>
  <c r="H66" i="9"/>
  <c r="D66" i="9"/>
  <c r="A67" i="9"/>
  <c r="E66" i="9"/>
  <c r="F66" i="9" l="1"/>
  <c r="C63" i="9"/>
  <c r="B63" i="9" s="1"/>
  <c r="G63" i="9" s="1"/>
  <c r="H67" i="9"/>
  <c r="D67" i="9"/>
  <c r="A68" i="9"/>
  <c r="E67" i="9"/>
  <c r="F67" i="9" l="1"/>
  <c r="C64" i="9"/>
  <c r="B64" i="9" s="1"/>
  <c r="G64" i="9" s="1"/>
  <c r="H68" i="9"/>
  <c r="D68" i="9"/>
  <c r="A69" i="9"/>
  <c r="E68" i="9"/>
  <c r="F68" i="9" l="1"/>
  <c r="C65" i="9"/>
  <c r="B65" i="9" s="1"/>
  <c r="G65" i="9" s="1"/>
  <c r="H69" i="9"/>
  <c r="D69" i="9"/>
  <c r="A70" i="9"/>
  <c r="E69" i="9"/>
  <c r="F69" i="9" l="1"/>
  <c r="C66" i="9"/>
  <c r="B66" i="9" s="1"/>
  <c r="G66" i="9" s="1"/>
  <c r="H70" i="9"/>
  <c r="D70" i="9"/>
  <c r="A71" i="9"/>
  <c r="E70" i="9"/>
  <c r="F70" i="9" l="1"/>
  <c r="C67" i="9"/>
  <c r="B67" i="9" s="1"/>
  <c r="G67" i="9" s="1"/>
  <c r="H71" i="9"/>
  <c r="D71" i="9"/>
  <c r="A72" i="9"/>
  <c r="E71" i="9"/>
  <c r="F71" i="9" l="1"/>
  <c r="C68" i="9"/>
  <c r="B68" i="9" s="1"/>
  <c r="G68" i="9" s="1"/>
  <c r="H72" i="9"/>
  <c r="D72" i="9"/>
  <c r="A73" i="9"/>
  <c r="E72" i="9"/>
  <c r="F72" i="9" l="1"/>
  <c r="C69" i="9"/>
  <c r="B69" i="9" s="1"/>
  <c r="G69" i="9" s="1"/>
  <c r="D73" i="9"/>
  <c r="H73" i="9"/>
  <c r="A74" i="9"/>
  <c r="E73" i="9"/>
  <c r="F73" i="9" l="1"/>
  <c r="C70" i="9"/>
  <c r="B70" i="9" s="1"/>
  <c r="G70" i="9" s="1"/>
  <c r="H74" i="9"/>
  <c r="D74" i="9"/>
  <c r="A75" i="9"/>
  <c r="E74" i="9"/>
  <c r="F74" i="9" l="1"/>
  <c r="C71" i="9"/>
  <c r="B71" i="9" s="1"/>
  <c r="G71" i="9" s="1"/>
  <c r="H75" i="9"/>
  <c r="D75" i="9"/>
  <c r="A76" i="9"/>
  <c r="E75" i="9"/>
  <c r="F75" i="9" l="1"/>
  <c r="C72" i="9"/>
  <c r="B72" i="9" s="1"/>
  <c r="G72" i="9" s="1"/>
  <c r="H76" i="9"/>
  <c r="D76" i="9"/>
  <c r="A77" i="9"/>
  <c r="E76" i="9"/>
  <c r="F76" i="9" l="1"/>
  <c r="C73" i="9"/>
  <c r="B73" i="9" s="1"/>
  <c r="G73" i="9" s="1"/>
  <c r="H77" i="9"/>
  <c r="D77" i="9"/>
  <c r="A78" i="9"/>
  <c r="E77" i="9"/>
  <c r="F77" i="9" l="1"/>
  <c r="C74" i="9"/>
  <c r="B74" i="9" s="1"/>
  <c r="G74" i="9" s="1"/>
  <c r="H78" i="9"/>
  <c r="D78" i="9"/>
  <c r="A79" i="9"/>
  <c r="E78" i="9"/>
  <c r="F78" i="9" l="1"/>
  <c r="C75" i="9"/>
  <c r="B75" i="9" s="1"/>
  <c r="G75" i="9" s="1"/>
  <c r="H79" i="9"/>
  <c r="D79" i="9"/>
  <c r="A80" i="9"/>
  <c r="E79" i="9"/>
  <c r="F79" i="9" l="1"/>
  <c r="C76" i="9"/>
  <c r="B76" i="9" s="1"/>
  <c r="G76" i="9" s="1"/>
  <c r="H80" i="9"/>
  <c r="D80" i="9"/>
  <c r="A81" i="9"/>
  <c r="E80" i="9"/>
  <c r="F80" i="9" l="1"/>
  <c r="C77" i="9"/>
  <c r="B77" i="9" s="1"/>
  <c r="G77" i="9" s="1"/>
  <c r="H81" i="9"/>
  <c r="D81" i="9"/>
  <c r="E81" i="9"/>
  <c r="F81" i="9" l="1"/>
  <c r="C78" i="9"/>
  <c r="B78" i="9" s="1"/>
  <c r="G78" i="9" s="1"/>
  <c r="C79" i="9" l="1"/>
  <c r="B79" i="9" s="1"/>
  <c r="G79" i="9" s="1"/>
  <c r="C80" i="9" l="1"/>
  <c r="B80" i="9" s="1"/>
  <c r="G80" i="9" s="1"/>
  <c r="C81" i="9" l="1"/>
  <c r="B81" i="9" s="1"/>
  <c r="G81" i="9" s="1"/>
</calcChain>
</file>

<file path=xl/sharedStrings.xml><?xml version="1.0" encoding="utf-8"?>
<sst xmlns="http://schemas.openxmlformats.org/spreadsheetml/2006/main" count="35" uniqueCount="35">
  <si>
    <t>BOP AUTO LEASING/FINANCING-GROSS LEASE</t>
  </si>
  <si>
    <t>Enter values</t>
  </si>
  <si>
    <t>Client Name</t>
  </si>
  <si>
    <t>Equity Participation</t>
  </si>
  <si>
    <t>CNIC</t>
  </si>
  <si>
    <t>Insurance-Upfront</t>
  </si>
  <si>
    <t>CFC/Branch</t>
  </si>
  <si>
    <t>Processing Charges</t>
  </si>
  <si>
    <t>Vehicle</t>
  </si>
  <si>
    <t>Total Downpayment</t>
  </si>
  <si>
    <t>Vehicle Price</t>
  </si>
  <si>
    <t>Lease Key Money /Security Deposit</t>
  </si>
  <si>
    <t>Finance / Lease Amount</t>
  </si>
  <si>
    <t>Markup Rate</t>
  </si>
  <si>
    <t xml:space="preserve">Insurance </t>
  </si>
  <si>
    <t>Tenure</t>
  </si>
  <si>
    <t>Installment without Insurance (EMI)</t>
  </si>
  <si>
    <t>Sr. No.</t>
  </si>
  <si>
    <t>Principal</t>
  </si>
  <si>
    <t>Markup</t>
  </si>
  <si>
    <t>EMI</t>
  </si>
  <si>
    <t>Insurance</t>
  </si>
  <si>
    <t>TMP</t>
  </si>
  <si>
    <t>Outstaning Principal</t>
  </si>
  <si>
    <t>Income Tax Status (Filer/Non-Filer)</t>
  </si>
  <si>
    <t>Client Signature</t>
  </si>
  <si>
    <t>Down payment</t>
  </si>
  <si>
    <t>*Residual value to be off-setted against Lease Key money at expiry of the lease period.</t>
  </si>
  <si>
    <t>Security Deposit</t>
  </si>
  <si>
    <t>*This is a tentative amortization plan, KIBOR as on the last day of preceding month from the date of disbursement shall be taken to calculate mark-up rate and preparing amortization plan.</t>
  </si>
  <si>
    <t>Tentative Vehicle Registration Charges</t>
  </si>
  <si>
    <t>Filer</t>
  </si>
  <si>
    <t xml:space="preserve"> </t>
  </si>
  <si>
    <t xml:space="preserve">WHT - 3% of Invoice Price (for Non Filer) </t>
  </si>
  <si>
    <t>Lahore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</si>
</sst>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0"/>
      <color rgb="FF3F3F76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Book Antiqua"/>
      <family val="1"/>
    </font>
    <font>
      <sz val="10"/>
      <color theme="1"/>
      <name val="Cambria"/>
      <family val="1"/>
      <scheme val="major"/>
    </font>
    <font>
      <u/>
      <sz val="9.35"/>
      <color theme="10"/>
      <name val="Calibri"/>
      <family val="2"/>
    </font>
    <font>
      <b/>
      <sz val="10"/>
      <color rgb="FF3F3F76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7F7F7F"/>
      </left>
      <right style="hair">
        <color indexed="64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hair">
        <color indexed="64"/>
      </right>
      <top style="thin">
        <color rgb="FF7F7F7F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7F7F7F"/>
      </left>
      <right style="hair">
        <color indexed="64"/>
      </right>
      <top style="thin">
        <color rgb="FF7F7F7F"/>
      </top>
      <bottom/>
      <diagonal/>
    </border>
    <border>
      <left style="dashed">
        <color rgb="FF7F7F7F"/>
      </left>
      <right/>
      <top style="dashed">
        <color rgb="FF7F7F7F"/>
      </top>
      <bottom style="thin">
        <color rgb="FF7F7F7F"/>
      </bottom>
      <diagonal/>
    </border>
    <border>
      <left/>
      <right style="dashed">
        <color rgb="FF7F7F7F"/>
      </right>
      <top style="dashed">
        <color rgb="FF7F7F7F"/>
      </top>
      <bottom style="thin">
        <color rgb="FF7F7F7F"/>
      </bottom>
      <diagonal/>
    </border>
    <border>
      <left style="dashed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dashed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rgb="FF7F7F7F"/>
      </left>
      <right/>
      <top style="thin">
        <color rgb="FF7F7F7F"/>
      </top>
      <bottom/>
      <diagonal/>
    </border>
    <border>
      <left/>
      <right style="dashed">
        <color rgb="FF7F7F7F"/>
      </right>
      <top style="thin">
        <color rgb="FF7F7F7F"/>
      </top>
      <bottom/>
      <diagonal/>
    </border>
    <border>
      <left style="dashed">
        <color rgb="FF7F7F7F"/>
      </left>
      <right/>
      <top/>
      <bottom style="thin">
        <color rgb="FF7F7F7F"/>
      </bottom>
      <diagonal/>
    </border>
    <border>
      <left/>
      <right style="dashed">
        <color rgb="FF7F7F7F"/>
      </right>
      <top/>
      <bottom style="thin">
        <color rgb="FF7F7F7F"/>
      </bottom>
      <diagonal/>
    </border>
    <border>
      <left/>
      <right style="dashed">
        <color rgb="FF7F7F7F"/>
      </right>
      <top/>
      <bottom/>
      <diagonal/>
    </border>
    <border>
      <left/>
      <right style="dashed">
        <color rgb="FF7F7F7F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89">
    <xf numFmtId="0" fontId="0" fillId="0" borderId="0" xfId="0"/>
    <xf numFmtId="0" fontId="0" fillId="4" borderId="2" xfId="0" applyFill="1" applyBorder="1"/>
    <xf numFmtId="0" fontId="4" fillId="4" borderId="0" xfId="0" applyFont="1" applyFill="1" applyBorder="1"/>
    <xf numFmtId="0" fontId="8" fillId="4" borderId="0" xfId="0" applyFont="1" applyFill="1" applyBorder="1"/>
    <xf numFmtId="0" fontId="5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0" fillId="0" borderId="0" xfId="0" applyBorder="1"/>
    <xf numFmtId="0" fontId="3" fillId="4" borderId="3" xfId="0" applyFont="1" applyFill="1" applyBorder="1" applyAlignment="1">
      <alignment wrapText="1"/>
    </xf>
    <xf numFmtId="0" fontId="0" fillId="4" borderId="0" xfId="0" applyFill="1" applyBorder="1" applyAlignment="1"/>
    <xf numFmtId="0" fontId="0" fillId="4" borderId="0" xfId="0" applyFill="1" applyBorder="1"/>
    <xf numFmtId="165" fontId="0" fillId="4" borderId="0" xfId="1" applyNumberFormat="1" applyFont="1" applyFill="1" applyBorder="1" applyAlignment="1"/>
    <xf numFmtId="166" fontId="0" fillId="4" borderId="0" xfId="0" applyNumberFormat="1" applyFill="1" applyBorder="1" applyAlignment="1"/>
    <xf numFmtId="9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9" fontId="0" fillId="0" borderId="0" xfId="0" applyNumberFormat="1"/>
    <xf numFmtId="9" fontId="0" fillId="0" borderId="0" xfId="2" applyFont="1"/>
    <xf numFmtId="165" fontId="0" fillId="0" borderId="0" xfId="0" applyNumberFormat="1"/>
    <xf numFmtId="0" fontId="0" fillId="0" borderId="2" xfId="0" applyBorder="1"/>
    <xf numFmtId="43" fontId="0" fillId="0" borderId="0" xfId="1" applyNumberFormat="1" applyFont="1"/>
    <xf numFmtId="165" fontId="0" fillId="0" borderId="0" xfId="1" applyNumberFormat="1" applyFont="1"/>
    <xf numFmtId="0" fontId="5" fillId="0" borderId="0" xfId="0" applyFont="1"/>
    <xf numFmtId="14" fontId="0" fillId="0" borderId="0" xfId="0" applyNumberFormat="1"/>
    <xf numFmtId="164" fontId="5" fillId="0" borderId="0" xfId="0" applyNumberFormat="1" applyFont="1"/>
    <xf numFmtId="165" fontId="11" fillId="0" borderId="0" xfId="1" applyNumberFormat="1" applyFont="1" applyAlignment="1" applyProtection="1"/>
    <xf numFmtId="165" fontId="9" fillId="0" borderId="0" xfId="1" applyNumberFormat="1" applyFont="1" applyAlignment="1">
      <alignment wrapText="1"/>
    </xf>
    <xf numFmtId="0" fontId="8" fillId="4" borderId="7" xfId="0" applyFont="1" applyFill="1" applyBorder="1"/>
    <xf numFmtId="0" fontId="6" fillId="4" borderId="0" xfId="0" applyFont="1" applyFill="1" applyBorder="1" applyAlignment="1">
      <alignment horizontal="right" indent="1"/>
    </xf>
    <xf numFmtId="165" fontId="7" fillId="4" borderId="8" xfId="1" applyNumberFormat="1" applyFont="1" applyFill="1" applyBorder="1" applyAlignment="1" applyProtection="1">
      <alignment horizontal="left" indent="1"/>
    </xf>
    <xf numFmtId="165" fontId="7" fillId="4" borderId="8" xfId="1" applyNumberFormat="1" applyFont="1" applyFill="1" applyBorder="1" applyAlignment="1" applyProtection="1">
      <alignment horizontal="left" indent="1"/>
      <protection locked="0"/>
    </xf>
    <xf numFmtId="0" fontId="13" fillId="4" borderId="0" xfId="0" applyFont="1" applyFill="1" applyBorder="1" applyAlignment="1">
      <alignment horizontal="right" indent="1"/>
    </xf>
    <xf numFmtId="165" fontId="7" fillId="4" borderId="17" xfId="1" applyNumberFormat="1" applyFont="1" applyFill="1" applyBorder="1" applyAlignment="1" applyProtection="1">
      <alignment horizontal="left" indent="1"/>
      <protection locked="0"/>
    </xf>
    <xf numFmtId="0" fontId="8" fillId="4" borderId="9" xfId="0" applyFont="1" applyFill="1" applyBorder="1"/>
    <xf numFmtId="0" fontId="8" fillId="4" borderId="0" xfId="0" applyFont="1" applyFill="1"/>
    <xf numFmtId="165" fontId="7" fillId="4" borderId="11" xfId="1" applyNumberFormat="1" applyFont="1" applyFill="1" applyBorder="1" applyAlignment="1" applyProtection="1">
      <alignment horizontal="left" indent="1"/>
    </xf>
    <xf numFmtId="0" fontId="9" fillId="4" borderId="12" xfId="4" applyFont="1" applyFill="1" applyBorder="1" applyAlignment="1">
      <alignment horizontal="center" vertical="center" wrapText="1"/>
    </xf>
    <xf numFmtId="0" fontId="9" fillId="4" borderId="13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horizontal="center" vertical="center" wrapText="1"/>
    </xf>
    <xf numFmtId="0" fontId="5" fillId="4" borderId="7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9" fillId="4" borderId="10" xfId="4" applyFont="1" applyFill="1" applyBorder="1" applyAlignment="1">
      <alignment horizontal="center" vertical="center" wrapText="1"/>
    </xf>
    <xf numFmtId="0" fontId="9" fillId="4" borderId="16" xfId="4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wrapText="1"/>
    </xf>
    <xf numFmtId="165" fontId="10" fillId="4" borderId="0" xfId="1" applyNumberFormat="1" applyFont="1" applyFill="1" applyBorder="1" applyProtection="1"/>
    <xf numFmtId="165" fontId="10" fillId="4" borderId="0" xfId="0" applyNumberFormat="1" applyFont="1" applyFill="1" applyBorder="1" applyProtection="1"/>
    <xf numFmtId="0" fontId="8" fillId="0" borderId="0" xfId="0" applyFont="1" applyFill="1" applyBorder="1"/>
    <xf numFmtId="0" fontId="8" fillId="0" borderId="7" xfId="0" applyFont="1" applyFill="1" applyBorder="1"/>
    <xf numFmtId="0" fontId="13" fillId="0" borderId="0" xfId="0" applyFont="1" applyFill="1" applyBorder="1" applyAlignment="1">
      <alignment horizontal="right" indent="1"/>
    </xf>
    <xf numFmtId="165" fontId="7" fillId="0" borderId="17" xfId="1" applyNumberFormat="1" applyFont="1" applyFill="1" applyBorder="1" applyAlignment="1" applyProtection="1">
      <alignment horizontal="left" indent="1"/>
      <protection locked="0"/>
    </xf>
    <xf numFmtId="0" fontId="8" fillId="0" borderId="9" xfId="0" applyFont="1" applyFill="1" applyBorder="1"/>
    <xf numFmtId="0" fontId="6" fillId="0" borderId="10" xfId="0" applyFont="1" applyFill="1" applyBorder="1" applyAlignment="1">
      <alignment horizontal="right" indent="1"/>
    </xf>
    <xf numFmtId="165" fontId="12" fillId="0" borderId="11" xfId="1" applyNumberFormat="1" applyFont="1" applyFill="1" applyBorder="1" applyAlignment="1" applyProtection="1">
      <alignment horizontal="left" indent="1"/>
    </xf>
    <xf numFmtId="0" fontId="8" fillId="0" borderId="0" xfId="0" applyFont="1" applyFill="1"/>
    <xf numFmtId="165" fontId="8" fillId="0" borderId="0" xfId="0" applyNumberFormat="1" applyFont="1" applyFill="1"/>
    <xf numFmtId="0" fontId="5" fillId="0" borderId="0" xfId="0" applyFont="1" applyFill="1" applyBorder="1" applyAlignment="1">
      <alignment wrapText="1"/>
    </xf>
    <xf numFmtId="165" fontId="7" fillId="0" borderId="11" xfId="1" applyNumberFormat="1" applyFont="1" applyFill="1" applyBorder="1" applyAlignment="1" applyProtection="1">
      <alignment horizontal="left" indent="1"/>
    </xf>
    <xf numFmtId="9" fontId="8" fillId="0" borderId="0" xfId="2" applyFont="1" applyFill="1" applyBorder="1"/>
    <xf numFmtId="165" fontId="8" fillId="0" borderId="0" xfId="0" applyNumberFormat="1" applyFont="1" applyFill="1" applyBorder="1"/>
    <xf numFmtId="10" fontId="7" fillId="0" borderId="11" xfId="2" applyNumberFormat="1" applyFont="1" applyFill="1" applyBorder="1" applyAlignment="1" applyProtection="1">
      <alignment horizontal="center"/>
    </xf>
    <xf numFmtId="10" fontId="8" fillId="0" borderId="0" xfId="2" applyNumberFormat="1" applyFont="1" applyFill="1"/>
    <xf numFmtId="165" fontId="8" fillId="0" borderId="0" xfId="0" applyNumberFormat="1" applyFont="1" applyFill="1" applyBorder="1" applyAlignment="1"/>
    <xf numFmtId="165" fontId="8" fillId="0" borderId="0" xfId="1" applyNumberFormat="1" applyFont="1" applyFill="1"/>
    <xf numFmtId="0" fontId="8" fillId="0" borderId="0" xfId="0" applyFont="1" applyFill="1" applyBorder="1" applyAlignment="1"/>
    <xf numFmtId="10" fontId="7" fillId="0" borderId="11" xfId="2" applyNumberFormat="1" applyFont="1" applyFill="1" applyBorder="1" applyAlignment="1" applyProtection="1">
      <alignment horizontal="right" indent="1"/>
    </xf>
    <xf numFmtId="10" fontId="8" fillId="0" borderId="0" xfId="0" applyNumberFormat="1" applyFont="1" applyFill="1" applyBorder="1"/>
    <xf numFmtId="164" fontId="7" fillId="4" borderId="20" xfId="3" applyNumberFormat="1" applyFont="1" applyFill="1" applyBorder="1" applyAlignment="1" applyProtection="1">
      <alignment horizontal="left"/>
      <protection locked="0"/>
    </xf>
    <xf numFmtId="164" fontId="7" fillId="4" borderId="21" xfId="3" applyNumberFormat="1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5" fillId="4" borderId="4" xfId="4" applyFont="1" applyFill="1" applyBorder="1" applyAlignment="1">
      <alignment horizontal="center"/>
    </xf>
    <xf numFmtId="0" fontId="5" fillId="4" borderId="5" xfId="4" applyFont="1" applyFill="1" applyBorder="1" applyAlignment="1">
      <alignment horizontal="center"/>
    </xf>
    <xf numFmtId="0" fontId="5" fillId="4" borderId="13" xfId="4" applyFont="1" applyFill="1" applyBorder="1" applyAlignment="1">
      <alignment horizontal="center"/>
    </xf>
    <xf numFmtId="0" fontId="5" fillId="4" borderId="14" xfId="4" applyFont="1" applyFill="1" applyBorder="1" applyAlignment="1">
      <alignment horizontal="center"/>
    </xf>
    <xf numFmtId="0" fontId="5" fillId="4" borderId="6" xfId="4" applyFont="1" applyFill="1" applyBorder="1" applyAlignment="1">
      <alignment horizontal="center"/>
    </xf>
    <xf numFmtId="164" fontId="7" fillId="4" borderId="18" xfId="3" applyNumberFormat="1" applyFont="1" applyFill="1" applyBorder="1" applyAlignment="1" applyProtection="1">
      <alignment horizontal="left" indent="1"/>
      <protection locked="0"/>
    </xf>
    <xf numFmtId="164" fontId="7" fillId="4" borderId="19" xfId="3" applyNumberFormat="1" applyFont="1" applyFill="1" applyBorder="1" applyAlignment="1" applyProtection="1">
      <alignment horizontal="left" indent="1"/>
      <protection locked="0"/>
    </xf>
    <xf numFmtId="164" fontId="7" fillId="4" borderId="20" xfId="3" applyNumberFormat="1" applyFont="1" applyFill="1" applyBorder="1" applyAlignment="1" applyProtection="1">
      <alignment horizontal="left" indent="1"/>
      <protection locked="0"/>
    </xf>
    <xf numFmtId="164" fontId="7" fillId="4" borderId="21" xfId="3" applyNumberFormat="1" applyFont="1" applyFill="1" applyBorder="1" applyAlignment="1" applyProtection="1">
      <alignment horizontal="left" indent="1"/>
      <protection locked="0"/>
    </xf>
    <xf numFmtId="164" fontId="12" fillId="4" borderId="20" xfId="3" applyNumberFormat="1" applyFont="1" applyFill="1" applyBorder="1" applyAlignment="1" applyProtection="1">
      <protection locked="0"/>
    </xf>
    <xf numFmtId="164" fontId="12" fillId="4" borderId="21" xfId="3" applyNumberFormat="1" applyFont="1" applyFill="1" applyBorder="1" applyAlignment="1" applyProtection="1">
      <protection locked="0"/>
    </xf>
    <xf numFmtId="164" fontId="7" fillId="0" borderId="22" xfId="3" applyNumberFormat="1" applyFont="1" applyFill="1" applyBorder="1" applyAlignment="1" applyProtection="1">
      <alignment horizontal="left" vertical="center" wrapText="1"/>
      <protection locked="0"/>
    </xf>
    <xf numFmtId="164" fontId="7" fillId="0" borderId="23" xfId="3" applyNumberFormat="1" applyFont="1" applyFill="1" applyBorder="1" applyAlignment="1" applyProtection="1">
      <alignment horizontal="left" vertical="center" wrapText="1"/>
      <protection locked="0"/>
    </xf>
    <xf numFmtId="164" fontId="7" fillId="0" borderId="24" xfId="3" applyNumberFormat="1" applyFont="1" applyFill="1" applyBorder="1" applyAlignment="1" applyProtection="1">
      <alignment horizontal="left" vertical="center" wrapText="1"/>
      <protection locked="0"/>
    </xf>
    <xf numFmtId="164" fontId="7" fillId="0" borderId="25" xfId="3" applyNumberFormat="1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right" wrapText="1" indent="1"/>
    </xf>
    <xf numFmtId="0" fontId="6" fillId="4" borderId="0" xfId="0" applyFont="1" applyFill="1" applyBorder="1" applyAlignment="1">
      <alignment horizontal="right" wrapText="1" indent="1"/>
    </xf>
  </cellXfs>
  <cellStyles count="5">
    <cellStyle name="20% - Accent3" xfId="4" builtinId="38"/>
    <cellStyle name="Comma" xfId="1" builtinId="3"/>
    <cellStyle name="Input" xfId="3" builtinId="20"/>
    <cellStyle name="Normal" xfId="0" builtinId="0"/>
    <cellStyle name="Percent" xfId="2" builtinId="5"/>
  </cellStyles>
  <dxfs count="3">
    <dxf>
      <font>
        <color theme="0"/>
      </font>
    </dxf>
    <dxf>
      <font>
        <color theme="0"/>
      </font>
    </dxf>
    <dxf>
      <font>
        <b val="0"/>
        <i val="0"/>
        <color theme="0"/>
      </font>
      <border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showGridLines="0" tabSelected="1" view="pageBreakPreview" topLeftCell="A25" zoomScaleSheetLayoutView="100" workbookViewId="0">
      <selection activeCell="C8" sqref="C8:D9"/>
    </sheetView>
  </sheetViews>
  <sheetFormatPr defaultRowHeight="15" x14ac:dyDescent="0.25"/>
  <cols>
    <col min="1" max="1" width="19" customWidth="1"/>
    <col min="2" max="2" width="13.28515625" customWidth="1"/>
    <col min="3" max="3" width="11.85546875" bestFit="1" customWidth="1"/>
    <col min="4" max="4" width="18.28515625" customWidth="1"/>
    <col min="5" max="5" width="19.5703125" bestFit="1" customWidth="1"/>
    <col min="6" max="6" width="13.28515625" bestFit="1" customWidth="1"/>
    <col min="7" max="7" width="19.140625" bestFit="1" customWidth="1"/>
    <col min="8" max="8" width="15.5703125" bestFit="1" customWidth="1"/>
    <col min="9" max="9" width="10.5703125" bestFit="1" customWidth="1"/>
    <col min="10" max="10" width="13.28515625" style="19" bestFit="1" customWidth="1"/>
    <col min="11" max="11" width="11.5703125" style="19" bestFit="1" customWidth="1"/>
    <col min="13" max="13" width="9.710937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</row>
    <row r="2" spans="1:13" ht="18" x14ac:dyDescent="0.25">
      <c r="A2" s="67" t="s">
        <v>0</v>
      </c>
      <c r="B2" s="68"/>
      <c r="C2" s="68"/>
      <c r="D2" s="68"/>
      <c r="E2" s="68"/>
      <c r="F2" s="68"/>
      <c r="G2" s="68"/>
      <c r="H2" s="68"/>
    </row>
    <row r="3" spans="1:13" ht="18" customHeight="1" x14ac:dyDescent="0.3">
      <c r="A3" s="69" t="s">
        <v>1</v>
      </c>
      <c r="B3" s="70"/>
      <c r="C3" s="71"/>
      <c r="D3" s="72"/>
      <c r="E3" s="2"/>
      <c r="F3" s="69" t="s">
        <v>26</v>
      </c>
      <c r="G3" s="70"/>
      <c r="H3" s="73"/>
    </row>
    <row r="4" spans="1:13" ht="18" customHeight="1" x14ac:dyDescent="0.25">
      <c r="A4" s="25"/>
      <c r="B4" s="26" t="s">
        <v>2</v>
      </c>
      <c r="C4" s="74"/>
      <c r="D4" s="75"/>
      <c r="E4" s="3"/>
      <c r="F4" s="25"/>
      <c r="G4" s="26" t="s">
        <v>3</v>
      </c>
      <c r="H4" s="27">
        <f>D12</f>
        <v>1375850</v>
      </c>
    </row>
    <row r="5" spans="1:13" ht="18" customHeight="1" x14ac:dyDescent="0.25">
      <c r="A5" s="25"/>
      <c r="B5" s="26" t="s">
        <v>4</v>
      </c>
      <c r="C5" s="76"/>
      <c r="D5" s="77"/>
      <c r="E5" s="3"/>
      <c r="F5" s="25"/>
      <c r="G5" s="26" t="s">
        <v>5</v>
      </c>
      <c r="H5" s="27">
        <f>D15</f>
        <v>108102.5</v>
      </c>
    </row>
    <row r="6" spans="1:13" ht="18" customHeight="1" x14ac:dyDescent="0.25">
      <c r="A6" s="25"/>
      <c r="B6" s="26" t="s">
        <v>24</v>
      </c>
      <c r="C6" s="78" t="s">
        <v>31</v>
      </c>
      <c r="D6" s="79"/>
      <c r="E6" s="3"/>
      <c r="F6" s="25"/>
      <c r="G6" s="26" t="s">
        <v>7</v>
      </c>
      <c r="H6" s="28">
        <v>4000</v>
      </c>
    </row>
    <row r="7" spans="1:13" ht="18" customHeight="1" x14ac:dyDescent="0.25">
      <c r="A7" s="25"/>
      <c r="B7" s="29" t="s">
        <v>6</v>
      </c>
      <c r="C7" s="65" t="s">
        <v>34</v>
      </c>
      <c r="D7" s="66"/>
      <c r="E7" s="3"/>
      <c r="F7" s="25"/>
      <c r="G7" s="29" t="s">
        <v>33</v>
      </c>
      <c r="H7" s="30">
        <f>IF(C6="Filer",0,D11*3%)</f>
        <v>0</v>
      </c>
    </row>
    <row r="8" spans="1:13" ht="18" customHeight="1" x14ac:dyDescent="0.25">
      <c r="A8" s="25"/>
      <c r="B8" s="84" t="s">
        <v>8</v>
      </c>
      <c r="C8" s="80"/>
      <c r="D8" s="81"/>
      <c r="E8" s="45"/>
      <c r="F8" s="46"/>
      <c r="G8" s="47" t="s">
        <v>30</v>
      </c>
      <c r="H8" s="48">
        <v>160000</v>
      </c>
    </row>
    <row r="9" spans="1:13" ht="18" customHeight="1" x14ac:dyDescent="0.25">
      <c r="A9" s="31"/>
      <c r="B9" s="85"/>
      <c r="C9" s="82"/>
      <c r="D9" s="83"/>
      <c r="E9" s="45" t="s">
        <v>32</v>
      </c>
      <c r="F9" s="49"/>
      <c r="G9" s="50" t="s">
        <v>9</v>
      </c>
      <c r="H9" s="51">
        <f>SUM(H4:H8)</f>
        <v>1647952.5</v>
      </c>
      <c r="I9" s="16"/>
    </row>
    <row r="10" spans="1:13" ht="19.5" customHeight="1" x14ac:dyDescent="0.25">
      <c r="A10" s="32"/>
      <c r="B10" s="32"/>
      <c r="C10" s="52"/>
      <c r="D10" s="52"/>
      <c r="E10" s="52"/>
      <c r="F10" s="52"/>
      <c r="G10" s="52"/>
      <c r="H10" s="53"/>
      <c r="I10" s="16"/>
    </row>
    <row r="11" spans="1:13" x14ac:dyDescent="0.25">
      <c r="A11" s="87" t="s">
        <v>10</v>
      </c>
      <c r="B11" s="88"/>
      <c r="C11" s="54"/>
      <c r="D11" s="55">
        <v>3931000</v>
      </c>
      <c r="E11" s="56"/>
      <c r="F11" s="52"/>
      <c r="G11" s="45"/>
      <c r="H11" s="57"/>
      <c r="J11" s="23"/>
    </row>
    <row r="12" spans="1:13" ht="15" customHeight="1" x14ac:dyDescent="0.25">
      <c r="A12" s="87" t="s">
        <v>11</v>
      </c>
      <c r="B12" s="88"/>
      <c r="C12" s="58">
        <v>0.35</v>
      </c>
      <c r="D12" s="55">
        <f>+D11*C12</f>
        <v>1375850</v>
      </c>
      <c r="E12" s="59"/>
      <c r="F12" s="52"/>
      <c r="G12" s="45"/>
      <c r="H12" s="60"/>
      <c r="J12" s="18"/>
    </row>
    <row r="13" spans="1:13" ht="15" customHeight="1" x14ac:dyDescent="0.25">
      <c r="A13" s="87" t="s">
        <v>12</v>
      </c>
      <c r="B13" s="88"/>
      <c r="C13" s="54"/>
      <c r="D13" s="55">
        <f>+D11-D12</f>
        <v>2555150</v>
      </c>
      <c r="E13" s="45"/>
      <c r="F13" s="61"/>
      <c r="G13" s="57"/>
      <c r="H13" s="62"/>
    </row>
    <row r="14" spans="1:13" x14ac:dyDescent="0.25">
      <c r="A14" s="87" t="s">
        <v>13</v>
      </c>
      <c r="B14" s="88"/>
      <c r="C14" s="54"/>
      <c r="D14" s="63">
        <v>0.14799999999999999</v>
      </c>
      <c r="E14" s="64"/>
      <c r="F14" s="52"/>
      <c r="G14" s="45"/>
      <c r="H14" s="62"/>
    </row>
    <row r="15" spans="1:13" x14ac:dyDescent="0.25">
      <c r="A15" s="87" t="s">
        <v>14</v>
      </c>
      <c r="B15" s="88"/>
      <c r="C15" s="58">
        <v>2.75E-2</v>
      </c>
      <c r="D15" s="55">
        <f>+C15*D11</f>
        <v>108102.5</v>
      </c>
      <c r="E15" s="52"/>
      <c r="F15" s="52"/>
      <c r="G15" s="45"/>
      <c r="H15" s="62"/>
    </row>
    <row r="16" spans="1:13" x14ac:dyDescent="0.25">
      <c r="A16" s="87" t="s">
        <v>15</v>
      </c>
      <c r="B16" s="88"/>
      <c r="C16" s="4"/>
      <c r="D16" s="55">
        <v>60</v>
      </c>
      <c r="E16" s="3"/>
      <c r="F16" s="32"/>
      <c r="G16" s="3"/>
      <c r="H16" s="5"/>
      <c r="I16" s="6"/>
      <c r="M16" s="21"/>
    </row>
    <row r="17" spans="1:13" ht="15" customHeight="1" x14ac:dyDescent="0.25">
      <c r="A17" s="87" t="s">
        <v>16</v>
      </c>
      <c r="B17" s="88"/>
      <c r="C17" s="4"/>
      <c r="D17" s="33">
        <f>+PMT(D14/12,D16,D13,)*-1</f>
        <v>60518.923632939783</v>
      </c>
      <c r="E17" s="3"/>
      <c r="F17" s="32"/>
      <c r="G17" s="3"/>
      <c r="H17" s="5"/>
      <c r="I17" s="6"/>
      <c r="M17" s="21"/>
    </row>
    <row r="18" spans="1:13" x14ac:dyDescent="0.25">
      <c r="A18" s="7"/>
      <c r="B18" s="8"/>
      <c r="C18" s="9"/>
      <c r="D18" s="10"/>
      <c r="E18" s="11"/>
      <c r="F18" s="8"/>
      <c r="G18" s="9"/>
      <c r="H18" s="8"/>
      <c r="I18" s="6"/>
    </row>
    <row r="19" spans="1:13" ht="6" customHeight="1" x14ac:dyDescent="0.25">
      <c r="A19" s="34"/>
      <c r="B19" s="35"/>
      <c r="C19" s="35"/>
      <c r="D19" s="35"/>
      <c r="E19" s="35"/>
      <c r="F19" s="35"/>
      <c r="G19" s="35"/>
      <c r="H19" s="36"/>
    </row>
    <row r="20" spans="1:13" s="13" customFormat="1" ht="28.5" x14ac:dyDescent="0.25">
      <c r="A20" s="37" t="s">
        <v>17</v>
      </c>
      <c r="B20" s="37" t="s">
        <v>18</v>
      </c>
      <c r="C20" s="37" t="s">
        <v>19</v>
      </c>
      <c r="D20" s="37" t="s">
        <v>20</v>
      </c>
      <c r="E20" s="37" t="s">
        <v>21</v>
      </c>
      <c r="F20" s="37" t="s">
        <v>22</v>
      </c>
      <c r="G20" s="37" t="s">
        <v>23</v>
      </c>
      <c r="H20" s="38" t="s">
        <v>28</v>
      </c>
      <c r="I20" s="12"/>
      <c r="J20" s="24"/>
      <c r="K20" s="24"/>
    </row>
    <row r="21" spans="1:13" s="13" customFormat="1" ht="6" customHeight="1" x14ac:dyDescent="0.25">
      <c r="A21" s="39"/>
      <c r="B21" s="40"/>
      <c r="C21" s="40"/>
      <c r="D21" s="40"/>
      <c r="E21" s="40"/>
      <c r="F21" s="40"/>
      <c r="G21" s="40"/>
      <c r="H21" s="41"/>
      <c r="I21" s="12"/>
      <c r="J21" s="24"/>
      <c r="K21" s="24"/>
    </row>
    <row r="22" spans="1:13" x14ac:dyDescent="0.25">
      <c r="A22" s="42">
        <v>1</v>
      </c>
      <c r="B22" s="43">
        <f t="shared" ref="B22:B81" si="0">IF(A22&gt;$D$16,0,+D22-C22)</f>
        <v>29005.40696627312</v>
      </c>
      <c r="C22" s="43">
        <f>IF(A22&gt;$D$16,0,(D13*$D$14/12))</f>
        <v>31513.516666666663</v>
      </c>
      <c r="D22" s="43">
        <f>IF(A22&gt;$D$16,0,$D$17)</f>
        <v>60518.923632939783</v>
      </c>
      <c r="E22" s="43">
        <f t="shared" ref="E22:E33" si="1">IF(A22&gt;$D$16-12,0,($D$15*0.9)/12)</f>
        <v>8107.6875</v>
      </c>
      <c r="F22" s="43">
        <f t="shared" ref="F22:F81" si="2">IF(A22&gt;$D$16,0,E22+D22)</f>
        <v>68626.611132939783</v>
      </c>
      <c r="G22" s="44">
        <f>IF(A22&gt;$D$16,0,(D11-B22))</f>
        <v>3901994.5930337268</v>
      </c>
      <c r="H22" s="43">
        <f t="shared" ref="H22:H81" si="3">IF(A22&gt;$D$16,0,+$D$12)</f>
        <v>1375850</v>
      </c>
      <c r="I22" s="14"/>
      <c r="M22" s="15"/>
    </row>
    <row r="23" spans="1:13" x14ac:dyDescent="0.25">
      <c r="A23" s="42">
        <f>A22+1</f>
        <v>2</v>
      </c>
      <c r="B23" s="43">
        <f t="shared" si="0"/>
        <v>29363.140318857153</v>
      </c>
      <c r="C23" s="43">
        <f t="shared" ref="C23:C81" si="4">IF(A23&gt;$D$16,0,(((G22-(+$D$12))*$D$14/12)))</f>
        <v>31155.78331408263</v>
      </c>
      <c r="D23" s="43">
        <f>IF(A23&gt;$D$16,0,$D$17)</f>
        <v>60518.923632939783</v>
      </c>
      <c r="E23" s="43">
        <f t="shared" si="1"/>
        <v>8107.6875</v>
      </c>
      <c r="F23" s="43">
        <f t="shared" si="2"/>
        <v>68626.611132939783</v>
      </c>
      <c r="G23" s="44">
        <f t="shared" ref="G23:G81" si="5">IF(A23&gt;$D$16,0,G22-B23)</f>
        <v>3872631.4527148698</v>
      </c>
      <c r="H23" s="43">
        <f t="shared" si="3"/>
        <v>1375850</v>
      </c>
      <c r="I23" s="14"/>
    </row>
    <row r="24" spans="1:13" x14ac:dyDescent="0.25">
      <c r="A24" s="42">
        <f t="shared" ref="A24:A81" si="6">A23+1</f>
        <v>3</v>
      </c>
      <c r="B24" s="43">
        <f t="shared" si="0"/>
        <v>29725.28571612306</v>
      </c>
      <c r="C24" s="43">
        <f t="shared" si="4"/>
        <v>30793.637916816722</v>
      </c>
      <c r="D24" s="43">
        <f t="shared" ref="D24:D81" si="7">IF(A24&gt;$D$16,0,$D$17)</f>
        <v>60518.923632939783</v>
      </c>
      <c r="E24" s="43">
        <f t="shared" si="1"/>
        <v>8107.6875</v>
      </c>
      <c r="F24" s="43">
        <f t="shared" si="2"/>
        <v>68626.611132939783</v>
      </c>
      <c r="G24" s="44">
        <f t="shared" si="5"/>
        <v>3842906.1669987468</v>
      </c>
      <c r="H24" s="43">
        <f t="shared" si="3"/>
        <v>1375850</v>
      </c>
      <c r="I24" s="14"/>
    </row>
    <row r="25" spans="1:13" x14ac:dyDescent="0.25">
      <c r="A25" s="42">
        <f t="shared" si="6"/>
        <v>4</v>
      </c>
      <c r="B25" s="43">
        <f t="shared" si="0"/>
        <v>30091.897573288574</v>
      </c>
      <c r="C25" s="43">
        <f t="shared" si="4"/>
        <v>30427.026059651209</v>
      </c>
      <c r="D25" s="43">
        <f t="shared" si="7"/>
        <v>60518.923632939783</v>
      </c>
      <c r="E25" s="43">
        <f t="shared" si="1"/>
        <v>8107.6875</v>
      </c>
      <c r="F25" s="43">
        <f t="shared" si="2"/>
        <v>68626.611132939783</v>
      </c>
      <c r="G25" s="44">
        <f t="shared" si="5"/>
        <v>3812814.2694254583</v>
      </c>
      <c r="H25" s="43">
        <f t="shared" si="3"/>
        <v>1375850</v>
      </c>
      <c r="I25" s="14"/>
    </row>
    <row r="26" spans="1:13" x14ac:dyDescent="0.25">
      <c r="A26" s="42">
        <f t="shared" si="6"/>
        <v>5</v>
      </c>
      <c r="B26" s="43">
        <f t="shared" si="0"/>
        <v>30463.030976692466</v>
      </c>
      <c r="C26" s="43">
        <f t="shared" si="4"/>
        <v>30055.892656247317</v>
      </c>
      <c r="D26" s="43">
        <f t="shared" si="7"/>
        <v>60518.923632939783</v>
      </c>
      <c r="E26" s="43">
        <f t="shared" si="1"/>
        <v>8107.6875</v>
      </c>
      <c r="F26" s="43">
        <f t="shared" si="2"/>
        <v>68626.611132939783</v>
      </c>
      <c r="G26" s="44">
        <f t="shared" si="5"/>
        <v>3782351.2384487656</v>
      </c>
      <c r="H26" s="43">
        <f t="shared" si="3"/>
        <v>1375850</v>
      </c>
      <c r="I26" s="14"/>
    </row>
    <row r="27" spans="1:13" x14ac:dyDescent="0.25">
      <c r="A27" s="42">
        <f t="shared" si="6"/>
        <v>6</v>
      </c>
      <c r="B27" s="43">
        <f t="shared" si="0"/>
        <v>30838.741692071675</v>
      </c>
      <c r="C27" s="43">
        <f t="shared" si="4"/>
        <v>29680.181940868108</v>
      </c>
      <c r="D27" s="43">
        <f t="shared" si="7"/>
        <v>60518.923632939783</v>
      </c>
      <c r="E27" s="43">
        <f t="shared" si="1"/>
        <v>8107.6875</v>
      </c>
      <c r="F27" s="43">
        <f t="shared" si="2"/>
        <v>68626.611132939783</v>
      </c>
      <c r="G27" s="44">
        <f t="shared" si="5"/>
        <v>3751512.4967566938</v>
      </c>
      <c r="H27" s="43">
        <f t="shared" si="3"/>
        <v>1375850</v>
      </c>
      <c r="I27" s="14"/>
    </row>
    <row r="28" spans="1:13" x14ac:dyDescent="0.25">
      <c r="A28" s="42">
        <f t="shared" si="6"/>
        <v>7</v>
      </c>
      <c r="B28" s="43">
        <f t="shared" si="0"/>
        <v>31219.086172940559</v>
      </c>
      <c r="C28" s="43">
        <f t="shared" si="4"/>
        <v>29299.837459999224</v>
      </c>
      <c r="D28" s="43">
        <f t="shared" si="7"/>
        <v>60518.923632939783</v>
      </c>
      <c r="E28" s="43">
        <f t="shared" si="1"/>
        <v>8107.6875</v>
      </c>
      <c r="F28" s="43">
        <f t="shared" si="2"/>
        <v>68626.611132939783</v>
      </c>
      <c r="G28" s="44">
        <f t="shared" si="5"/>
        <v>3720293.4105837531</v>
      </c>
      <c r="H28" s="43">
        <f t="shared" si="3"/>
        <v>1375850</v>
      </c>
      <c r="I28" s="14"/>
    </row>
    <row r="29" spans="1:13" x14ac:dyDescent="0.25">
      <c r="A29" s="42">
        <f t="shared" si="6"/>
        <v>8</v>
      </c>
      <c r="B29" s="43">
        <f t="shared" si="0"/>
        <v>31604.121569073497</v>
      </c>
      <c r="C29" s="43">
        <f t="shared" si="4"/>
        <v>28914.802063866286</v>
      </c>
      <c r="D29" s="43">
        <f t="shared" si="7"/>
        <v>60518.923632939783</v>
      </c>
      <c r="E29" s="43">
        <f t="shared" si="1"/>
        <v>8107.6875</v>
      </c>
      <c r="F29" s="43">
        <f t="shared" si="2"/>
        <v>68626.611132939783</v>
      </c>
      <c r="G29" s="44">
        <f t="shared" si="5"/>
        <v>3688689.2890146798</v>
      </c>
      <c r="H29" s="43">
        <f t="shared" si="3"/>
        <v>1375850</v>
      </c>
      <c r="I29" s="14"/>
    </row>
    <row r="30" spans="1:13" x14ac:dyDescent="0.25">
      <c r="A30" s="42">
        <f t="shared" si="6"/>
        <v>9</v>
      </c>
      <c r="B30" s="43">
        <f t="shared" si="0"/>
        <v>31993.905735092067</v>
      </c>
      <c r="C30" s="43">
        <f t="shared" si="4"/>
        <v>28525.017897847716</v>
      </c>
      <c r="D30" s="43">
        <f t="shared" si="7"/>
        <v>60518.923632939783</v>
      </c>
      <c r="E30" s="43">
        <f t="shared" si="1"/>
        <v>8107.6875</v>
      </c>
      <c r="F30" s="43">
        <f t="shared" si="2"/>
        <v>68626.611132939783</v>
      </c>
      <c r="G30" s="44">
        <f t="shared" si="5"/>
        <v>3656695.3832795876</v>
      </c>
      <c r="H30" s="43">
        <f t="shared" si="3"/>
        <v>1375850</v>
      </c>
      <c r="I30" s="14"/>
    </row>
    <row r="31" spans="1:13" x14ac:dyDescent="0.25">
      <c r="A31" s="42">
        <f t="shared" si="6"/>
        <v>10</v>
      </c>
      <c r="B31" s="43">
        <f t="shared" si="0"/>
        <v>32388.497239158201</v>
      </c>
      <c r="C31" s="43">
        <f t="shared" si="4"/>
        <v>28130.426393781581</v>
      </c>
      <c r="D31" s="43">
        <f t="shared" si="7"/>
        <v>60518.923632939783</v>
      </c>
      <c r="E31" s="43">
        <f t="shared" si="1"/>
        <v>8107.6875</v>
      </c>
      <c r="F31" s="43">
        <f t="shared" si="2"/>
        <v>68626.611132939783</v>
      </c>
      <c r="G31" s="44">
        <f t="shared" si="5"/>
        <v>3624306.8860404296</v>
      </c>
      <c r="H31" s="43">
        <f t="shared" si="3"/>
        <v>1375850</v>
      </c>
      <c r="I31" s="19"/>
    </row>
    <row r="32" spans="1:13" x14ac:dyDescent="0.25">
      <c r="A32" s="42">
        <f t="shared" si="6"/>
        <v>11</v>
      </c>
      <c r="B32" s="43">
        <f t="shared" si="0"/>
        <v>32787.955371774486</v>
      </c>
      <c r="C32" s="43">
        <f t="shared" si="4"/>
        <v>27730.968261165297</v>
      </c>
      <c r="D32" s="43">
        <f t="shared" si="7"/>
        <v>60518.923632939783</v>
      </c>
      <c r="E32" s="43">
        <f t="shared" si="1"/>
        <v>8107.6875</v>
      </c>
      <c r="F32" s="43">
        <f t="shared" si="2"/>
        <v>68626.611132939783</v>
      </c>
      <c r="G32" s="44">
        <f t="shared" si="5"/>
        <v>3591518.9306686553</v>
      </c>
      <c r="H32" s="43">
        <f t="shared" si="3"/>
        <v>1375850</v>
      </c>
      <c r="I32" s="14"/>
    </row>
    <row r="33" spans="1:10" x14ac:dyDescent="0.25">
      <c r="A33" s="42">
        <f t="shared" si="6"/>
        <v>12</v>
      </c>
      <c r="B33" s="43">
        <f t="shared" si="0"/>
        <v>33192.34015469304</v>
      </c>
      <c r="C33" s="43">
        <f t="shared" si="4"/>
        <v>27326.583478246746</v>
      </c>
      <c r="D33" s="43">
        <f t="shared" si="7"/>
        <v>60518.923632939783</v>
      </c>
      <c r="E33" s="43">
        <f t="shared" si="1"/>
        <v>8107.6875</v>
      </c>
      <c r="F33" s="43">
        <f t="shared" si="2"/>
        <v>68626.611132939783</v>
      </c>
      <c r="G33" s="44">
        <f t="shared" si="5"/>
        <v>3558326.5905139623</v>
      </c>
      <c r="H33" s="43">
        <f t="shared" si="3"/>
        <v>1375850</v>
      </c>
      <c r="I33" s="14"/>
      <c r="J33" s="18"/>
    </row>
    <row r="34" spans="1:10" x14ac:dyDescent="0.25">
      <c r="A34" s="42">
        <f t="shared" si="6"/>
        <v>13</v>
      </c>
      <c r="B34" s="43">
        <f t="shared" si="0"/>
        <v>33601.712349934242</v>
      </c>
      <c r="C34" s="43">
        <f t="shared" si="4"/>
        <v>26917.211283005538</v>
      </c>
      <c r="D34" s="43">
        <f t="shared" si="7"/>
        <v>60518.923632939783</v>
      </c>
      <c r="E34" s="43">
        <f t="shared" ref="E34:E45" si="8">IF(A34&gt;$D$16-12,0,($D$15*0.8)/12)</f>
        <v>7206.833333333333</v>
      </c>
      <c r="F34" s="43">
        <f t="shared" si="2"/>
        <v>67725.756966273111</v>
      </c>
      <c r="G34" s="44">
        <f t="shared" si="5"/>
        <v>3524724.8781640283</v>
      </c>
      <c r="H34" s="43">
        <f t="shared" si="3"/>
        <v>1375850</v>
      </c>
      <c r="I34" s="14"/>
    </row>
    <row r="35" spans="1:10" x14ac:dyDescent="0.25">
      <c r="A35" s="42">
        <f t="shared" si="6"/>
        <v>14</v>
      </c>
      <c r="B35" s="43">
        <f t="shared" si="0"/>
        <v>34016.133468916771</v>
      </c>
      <c r="C35" s="43">
        <f t="shared" si="4"/>
        <v>26502.790164023012</v>
      </c>
      <c r="D35" s="43">
        <f t="shared" si="7"/>
        <v>60518.923632939783</v>
      </c>
      <c r="E35" s="43">
        <f t="shared" si="8"/>
        <v>7206.833333333333</v>
      </c>
      <c r="F35" s="43">
        <f t="shared" si="2"/>
        <v>67725.756966273111</v>
      </c>
      <c r="G35" s="44">
        <f t="shared" si="5"/>
        <v>3490708.7446951116</v>
      </c>
      <c r="H35" s="43">
        <f t="shared" si="3"/>
        <v>1375850</v>
      </c>
      <c r="I35" s="14"/>
    </row>
    <row r="36" spans="1:10" x14ac:dyDescent="0.25">
      <c r="A36" s="42">
        <f t="shared" si="6"/>
        <v>15</v>
      </c>
      <c r="B36" s="43">
        <f t="shared" si="0"/>
        <v>34435.665781700067</v>
      </c>
      <c r="C36" s="43">
        <f t="shared" si="4"/>
        <v>26083.257851239712</v>
      </c>
      <c r="D36" s="43">
        <f t="shared" si="7"/>
        <v>60518.923632939783</v>
      </c>
      <c r="E36" s="43">
        <f t="shared" si="8"/>
        <v>7206.833333333333</v>
      </c>
      <c r="F36" s="43">
        <f t="shared" si="2"/>
        <v>67725.756966273111</v>
      </c>
      <c r="G36" s="44">
        <f t="shared" si="5"/>
        <v>3456273.0789134116</v>
      </c>
      <c r="H36" s="43">
        <f t="shared" si="3"/>
        <v>1375850</v>
      </c>
      <c r="I36" s="14"/>
    </row>
    <row r="37" spans="1:10" x14ac:dyDescent="0.25">
      <c r="A37" s="42">
        <f t="shared" si="6"/>
        <v>16</v>
      </c>
      <c r="B37" s="43">
        <f t="shared" si="0"/>
        <v>34860.372326341036</v>
      </c>
      <c r="C37" s="43">
        <f t="shared" si="4"/>
        <v>25658.551306598743</v>
      </c>
      <c r="D37" s="43">
        <f t="shared" si="7"/>
        <v>60518.923632939783</v>
      </c>
      <c r="E37" s="43">
        <f t="shared" si="8"/>
        <v>7206.833333333333</v>
      </c>
      <c r="F37" s="43">
        <f t="shared" si="2"/>
        <v>67725.756966273111</v>
      </c>
      <c r="G37" s="44">
        <f t="shared" si="5"/>
        <v>3421412.7065870706</v>
      </c>
      <c r="H37" s="43">
        <f t="shared" si="3"/>
        <v>1375850</v>
      </c>
      <c r="I37" s="14"/>
    </row>
    <row r="38" spans="1:10" x14ac:dyDescent="0.25">
      <c r="A38" s="42">
        <f t="shared" si="6"/>
        <v>17</v>
      </c>
      <c r="B38" s="43">
        <f t="shared" si="0"/>
        <v>35290.316918365919</v>
      </c>
      <c r="C38" s="43">
        <f t="shared" si="4"/>
        <v>25228.606714573867</v>
      </c>
      <c r="D38" s="43">
        <f t="shared" si="7"/>
        <v>60518.923632939783</v>
      </c>
      <c r="E38" s="43">
        <f t="shared" si="8"/>
        <v>7206.833333333333</v>
      </c>
      <c r="F38" s="43">
        <f t="shared" si="2"/>
        <v>67725.756966273111</v>
      </c>
      <c r="G38" s="44">
        <f t="shared" si="5"/>
        <v>3386122.3896687045</v>
      </c>
      <c r="H38" s="43">
        <f t="shared" si="3"/>
        <v>1375850</v>
      </c>
      <c r="I38" s="14"/>
    </row>
    <row r="39" spans="1:10" x14ac:dyDescent="0.25">
      <c r="A39" s="42">
        <f t="shared" si="6"/>
        <v>18</v>
      </c>
      <c r="B39" s="43">
        <f t="shared" si="0"/>
        <v>35725.564160359092</v>
      </c>
      <c r="C39" s="43">
        <f t="shared" si="4"/>
        <v>24793.359472580687</v>
      </c>
      <c r="D39" s="43">
        <f t="shared" si="7"/>
        <v>60518.923632939783</v>
      </c>
      <c r="E39" s="43">
        <f t="shared" si="8"/>
        <v>7206.833333333333</v>
      </c>
      <c r="F39" s="43">
        <f t="shared" si="2"/>
        <v>67725.756966273111</v>
      </c>
      <c r="G39" s="44">
        <f t="shared" si="5"/>
        <v>3350396.8255083454</v>
      </c>
      <c r="H39" s="43">
        <f t="shared" si="3"/>
        <v>1375850</v>
      </c>
      <c r="I39" s="14"/>
    </row>
    <row r="40" spans="1:10" x14ac:dyDescent="0.25">
      <c r="A40" s="42">
        <f t="shared" si="6"/>
        <v>19</v>
      </c>
      <c r="B40" s="43">
        <f t="shared" si="0"/>
        <v>36166.179451670192</v>
      </c>
      <c r="C40" s="43">
        <f t="shared" si="4"/>
        <v>24352.744181269591</v>
      </c>
      <c r="D40" s="43">
        <f t="shared" si="7"/>
        <v>60518.923632939783</v>
      </c>
      <c r="E40" s="43">
        <f t="shared" si="8"/>
        <v>7206.833333333333</v>
      </c>
      <c r="F40" s="43">
        <f t="shared" si="2"/>
        <v>67725.756966273111</v>
      </c>
      <c r="G40" s="44">
        <f t="shared" si="5"/>
        <v>3314230.6460566754</v>
      </c>
      <c r="H40" s="43">
        <f t="shared" si="3"/>
        <v>1375850</v>
      </c>
      <c r="I40" s="14"/>
    </row>
    <row r="41" spans="1:10" x14ac:dyDescent="0.25">
      <c r="A41" s="42">
        <f t="shared" si="6"/>
        <v>20</v>
      </c>
      <c r="B41" s="43">
        <f t="shared" si="0"/>
        <v>36612.228998240782</v>
      </c>
      <c r="C41" s="43">
        <f t="shared" si="4"/>
        <v>23906.694634698997</v>
      </c>
      <c r="D41" s="43">
        <f t="shared" si="7"/>
        <v>60518.923632939783</v>
      </c>
      <c r="E41" s="43">
        <f t="shared" si="8"/>
        <v>7206.833333333333</v>
      </c>
      <c r="F41" s="43">
        <f t="shared" si="2"/>
        <v>67725.756966273111</v>
      </c>
      <c r="G41" s="44">
        <f t="shared" si="5"/>
        <v>3277618.4170584343</v>
      </c>
      <c r="H41" s="43">
        <f t="shared" si="3"/>
        <v>1375850</v>
      </c>
      <c r="I41" s="14"/>
    </row>
    <row r="42" spans="1:10" x14ac:dyDescent="0.25">
      <c r="A42" s="42">
        <f t="shared" si="6"/>
        <v>21</v>
      </c>
      <c r="B42" s="43">
        <f t="shared" si="0"/>
        <v>37063.779822552431</v>
      </c>
      <c r="C42" s="43">
        <f t="shared" si="4"/>
        <v>23455.143810387355</v>
      </c>
      <c r="D42" s="43">
        <f t="shared" si="7"/>
        <v>60518.923632939783</v>
      </c>
      <c r="E42" s="43">
        <f t="shared" si="8"/>
        <v>7206.833333333333</v>
      </c>
      <c r="F42" s="43">
        <f t="shared" si="2"/>
        <v>67725.756966273111</v>
      </c>
      <c r="G42" s="44">
        <f t="shared" si="5"/>
        <v>3240554.6372358818</v>
      </c>
      <c r="H42" s="43">
        <f t="shared" si="3"/>
        <v>1375850</v>
      </c>
      <c r="I42" s="14"/>
    </row>
    <row r="43" spans="1:10" x14ac:dyDescent="0.25">
      <c r="A43" s="42">
        <f t="shared" si="6"/>
        <v>22</v>
      </c>
      <c r="B43" s="43">
        <f t="shared" si="0"/>
        <v>37520.899773697238</v>
      </c>
      <c r="C43" s="43">
        <f t="shared" si="4"/>
        <v>22998.023859242541</v>
      </c>
      <c r="D43" s="43">
        <f t="shared" si="7"/>
        <v>60518.923632939783</v>
      </c>
      <c r="E43" s="43">
        <f t="shared" si="8"/>
        <v>7206.833333333333</v>
      </c>
      <c r="F43" s="43">
        <f t="shared" si="2"/>
        <v>67725.756966273111</v>
      </c>
      <c r="G43" s="44">
        <f t="shared" si="5"/>
        <v>3203033.7374621844</v>
      </c>
      <c r="H43" s="43">
        <f t="shared" si="3"/>
        <v>1375850</v>
      </c>
      <c r="I43" s="14"/>
    </row>
    <row r="44" spans="1:10" x14ac:dyDescent="0.25">
      <c r="A44" s="42">
        <f t="shared" si="6"/>
        <v>23</v>
      </c>
      <c r="B44" s="43">
        <f t="shared" si="0"/>
        <v>37983.657537572843</v>
      </c>
      <c r="C44" s="43">
        <f t="shared" si="4"/>
        <v>22535.26609536694</v>
      </c>
      <c r="D44" s="43">
        <f t="shared" si="7"/>
        <v>60518.923632939783</v>
      </c>
      <c r="E44" s="43">
        <f t="shared" si="8"/>
        <v>7206.833333333333</v>
      </c>
      <c r="F44" s="43">
        <f t="shared" si="2"/>
        <v>67725.756966273111</v>
      </c>
      <c r="G44" s="44">
        <f t="shared" si="5"/>
        <v>3165050.0799246114</v>
      </c>
      <c r="H44" s="43">
        <f t="shared" si="3"/>
        <v>1375850</v>
      </c>
      <c r="I44" s="14"/>
    </row>
    <row r="45" spans="1:10" x14ac:dyDescent="0.25">
      <c r="A45" s="42">
        <f t="shared" si="6"/>
        <v>24</v>
      </c>
      <c r="B45" s="43">
        <f t="shared" si="0"/>
        <v>38452.122647202908</v>
      </c>
      <c r="C45" s="43">
        <f t="shared" si="4"/>
        <v>22066.800985736874</v>
      </c>
      <c r="D45" s="43">
        <f t="shared" si="7"/>
        <v>60518.923632939783</v>
      </c>
      <c r="E45" s="43">
        <f t="shared" si="8"/>
        <v>7206.833333333333</v>
      </c>
      <c r="F45" s="43">
        <f t="shared" si="2"/>
        <v>67725.756966273111</v>
      </c>
      <c r="G45" s="44">
        <f t="shared" si="5"/>
        <v>3126597.9572774083</v>
      </c>
      <c r="H45" s="43">
        <f t="shared" si="3"/>
        <v>1375850</v>
      </c>
      <c r="I45" s="14"/>
    </row>
    <row r="46" spans="1:10" x14ac:dyDescent="0.25">
      <c r="A46" s="42">
        <f t="shared" si="6"/>
        <v>25</v>
      </c>
      <c r="B46" s="43">
        <f t="shared" si="0"/>
        <v>38926.365493185076</v>
      </c>
      <c r="C46" s="43">
        <f t="shared" si="4"/>
        <v>21592.558139754703</v>
      </c>
      <c r="D46" s="43">
        <f t="shared" si="7"/>
        <v>60518.923632939783</v>
      </c>
      <c r="E46" s="43">
        <f t="shared" ref="E46:E57" si="9">IF(A46&gt;$D$16-12,0,($D$15*0.7)/12)</f>
        <v>6305.979166666667</v>
      </c>
      <c r="F46" s="43">
        <f t="shared" si="2"/>
        <v>66824.902799606454</v>
      </c>
      <c r="G46" s="44">
        <f t="shared" si="5"/>
        <v>3087671.5917842234</v>
      </c>
      <c r="H46" s="43">
        <f t="shared" si="3"/>
        <v>1375850</v>
      </c>
      <c r="I46" s="14"/>
    </row>
    <row r="47" spans="1:10" x14ac:dyDescent="0.25">
      <c r="A47" s="42">
        <f t="shared" si="6"/>
        <v>26</v>
      </c>
      <c r="B47" s="43">
        <f t="shared" si="0"/>
        <v>39406.457334267689</v>
      </c>
      <c r="C47" s="43">
        <f t="shared" si="4"/>
        <v>21112.46629867209</v>
      </c>
      <c r="D47" s="43">
        <f t="shared" si="7"/>
        <v>60518.923632939783</v>
      </c>
      <c r="E47" s="43">
        <f t="shared" si="9"/>
        <v>6305.979166666667</v>
      </c>
      <c r="F47" s="43">
        <f t="shared" si="2"/>
        <v>66824.902799606454</v>
      </c>
      <c r="G47" s="44">
        <f t="shared" si="5"/>
        <v>3048265.1344499555</v>
      </c>
      <c r="H47" s="43">
        <f t="shared" si="3"/>
        <v>1375850</v>
      </c>
      <c r="I47" s="14"/>
    </row>
    <row r="48" spans="1:10" x14ac:dyDescent="0.25">
      <c r="A48" s="42">
        <f t="shared" si="6"/>
        <v>27</v>
      </c>
      <c r="B48" s="43">
        <f t="shared" si="0"/>
        <v>39892.470308057003</v>
      </c>
      <c r="C48" s="43">
        <f t="shared" si="4"/>
        <v>20626.453324882783</v>
      </c>
      <c r="D48" s="43">
        <f t="shared" si="7"/>
        <v>60518.923632939783</v>
      </c>
      <c r="E48" s="43">
        <f t="shared" si="9"/>
        <v>6305.979166666667</v>
      </c>
      <c r="F48" s="43">
        <f t="shared" si="2"/>
        <v>66824.902799606454</v>
      </c>
      <c r="G48" s="44">
        <f t="shared" si="5"/>
        <v>3008372.6641418985</v>
      </c>
      <c r="H48" s="43">
        <f t="shared" si="3"/>
        <v>1375850</v>
      </c>
      <c r="I48" s="14"/>
    </row>
    <row r="49" spans="1:9" x14ac:dyDescent="0.25">
      <c r="A49" s="42">
        <f t="shared" si="6"/>
        <v>28</v>
      </c>
      <c r="B49" s="43">
        <f t="shared" si="0"/>
        <v>40384.477441856368</v>
      </c>
      <c r="C49" s="43">
        <f t="shared" si="4"/>
        <v>20134.446191083414</v>
      </c>
      <c r="D49" s="43">
        <f t="shared" si="7"/>
        <v>60518.923632939783</v>
      </c>
      <c r="E49" s="43">
        <f t="shared" si="9"/>
        <v>6305.979166666667</v>
      </c>
      <c r="F49" s="43">
        <f t="shared" si="2"/>
        <v>66824.902799606454</v>
      </c>
      <c r="G49" s="44">
        <f t="shared" si="5"/>
        <v>2967988.1867000423</v>
      </c>
      <c r="H49" s="43">
        <f t="shared" si="3"/>
        <v>1375850</v>
      </c>
      <c r="I49" s="14"/>
    </row>
    <row r="50" spans="1:9" x14ac:dyDescent="0.25">
      <c r="A50" s="42">
        <f t="shared" si="6"/>
        <v>29</v>
      </c>
      <c r="B50" s="43">
        <f t="shared" si="0"/>
        <v>40882.552663639261</v>
      </c>
      <c r="C50" s="43">
        <f t="shared" si="4"/>
        <v>19636.370969300522</v>
      </c>
      <c r="D50" s="43">
        <f t="shared" si="7"/>
        <v>60518.923632939783</v>
      </c>
      <c r="E50" s="43">
        <f t="shared" si="9"/>
        <v>6305.979166666667</v>
      </c>
      <c r="F50" s="43">
        <f t="shared" si="2"/>
        <v>66824.902799606454</v>
      </c>
      <c r="G50" s="44">
        <f t="shared" si="5"/>
        <v>2927105.6340364031</v>
      </c>
      <c r="H50" s="43">
        <f t="shared" si="3"/>
        <v>1375850</v>
      </c>
      <c r="I50" s="14"/>
    </row>
    <row r="51" spans="1:9" x14ac:dyDescent="0.25">
      <c r="A51" s="42">
        <f t="shared" si="6"/>
        <v>30</v>
      </c>
      <c r="B51" s="43">
        <f t="shared" si="0"/>
        <v>41386.770813157476</v>
      </c>
      <c r="C51" s="43">
        <f t="shared" si="4"/>
        <v>19132.152819782303</v>
      </c>
      <c r="D51" s="43">
        <f t="shared" si="7"/>
        <v>60518.923632939783</v>
      </c>
      <c r="E51" s="43">
        <f t="shared" si="9"/>
        <v>6305.979166666667</v>
      </c>
      <c r="F51" s="43">
        <f t="shared" si="2"/>
        <v>66824.902799606454</v>
      </c>
      <c r="G51" s="44">
        <f t="shared" si="5"/>
        <v>2885718.8632232458</v>
      </c>
      <c r="H51" s="43">
        <f t="shared" si="3"/>
        <v>1375850</v>
      </c>
      <c r="I51" s="14"/>
    </row>
    <row r="52" spans="1:9" x14ac:dyDescent="0.25">
      <c r="A52" s="42">
        <f t="shared" si="6"/>
        <v>31</v>
      </c>
      <c r="B52" s="43">
        <f t="shared" si="0"/>
        <v>41897.207653186415</v>
      </c>
      <c r="C52" s="43">
        <f t="shared" si="4"/>
        <v>18621.715979753364</v>
      </c>
      <c r="D52" s="43">
        <f t="shared" si="7"/>
        <v>60518.923632939783</v>
      </c>
      <c r="E52" s="43">
        <f t="shared" si="9"/>
        <v>6305.979166666667</v>
      </c>
      <c r="F52" s="43">
        <f t="shared" si="2"/>
        <v>66824.902799606454</v>
      </c>
      <c r="G52" s="44">
        <f t="shared" si="5"/>
        <v>2843821.6555700595</v>
      </c>
      <c r="H52" s="43">
        <f t="shared" si="3"/>
        <v>1375850</v>
      </c>
      <c r="I52" s="14"/>
    </row>
    <row r="53" spans="1:9" x14ac:dyDescent="0.25">
      <c r="A53" s="42">
        <f t="shared" si="6"/>
        <v>32</v>
      </c>
      <c r="B53" s="43">
        <f t="shared" si="0"/>
        <v>42413.939880909049</v>
      </c>
      <c r="C53" s="43">
        <f t="shared" si="4"/>
        <v>18104.983752030734</v>
      </c>
      <c r="D53" s="43">
        <f t="shared" si="7"/>
        <v>60518.923632939783</v>
      </c>
      <c r="E53" s="43">
        <f t="shared" si="9"/>
        <v>6305.979166666667</v>
      </c>
      <c r="F53" s="43">
        <f t="shared" si="2"/>
        <v>66824.902799606454</v>
      </c>
      <c r="G53" s="44">
        <f t="shared" si="5"/>
        <v>2801407.7156891506</v>
      </c>
      <c r="H53" s="43">
        <f t="shared" si="3"/>
        <v>1375850</v>
      </c>
      <c r="I53" s="14"/>
    </row>
    <row r="54" spans="1:9" x14ac:dyDescent="0.25">
      <c r="A54" s="42">
        <f t="shared" si="6"/>
        <v>33</v>
      </c>
      <c r="B54" s="43">
        <f t="shared" si="0"/>
        <v>42937.045139440263</v>
      </c>
      <c r="C54" s="43">
        <f t="shared" si="4"/>
        <v>17581.878493499524</v>
      </c>
      <c r="D54" s="43">
        <f t="shared" si="7"/>
        <v>60518.923632939783</v>
      </c>
      <c r="E54" s="43">
        <f t="shared" si="9"/>
        <v>6305.979166666667</v>
      </c>
      <c r="F54" s="43">
        <f t="shared" si="2"/>
        <v>66824.902799606454</v>
      </c>
      <c r="G54" s="44">
        <f t="shared" si="5"/>
        <v>2758470.6705497103</v>
      </c>
      <c r="H54" s="43">
        <f t="shared" si="3"/>
        <v>1375850</v>
      </c>
      <c r="I54" s="14"/>
    </row>
    <row r="55" spans="1:9" x14ac:dyDescent="0.25">
      <c r="A55" s="42">
        <f t="shared" si="6"/>
        <v>34</v>
      </c>
      <c r="B55" s="43">
        <f t="shared" si="0"/>
        <v>43466.602029493355</v>
      </c>
      <c r="C55" s="43">
        <f t="shared" si="4"/>
        <v>17052.321603446424</v>
      </c>
      <c r="D55" s="43">
        <f t="shared" si="7"/>
        <v>60518.923632939783</v>
      </c>
      <c r="E55" s="43">
        <f t="shared" si="9"/>
        <v>6305.979166666667</v>
      </c>
      <c r="F55" s="43">
        <f t="shared" si="2"/>
        <v>66824.902799606454</v>
      </c>
      <c r="G55" s="44">
        <f t="shared" si="5"/>
        <v>2715004.0685202167</v>
      </c>
      <c r="H55" s="43">
        <f t="shared" si="3"/>
        <v>1375850</v>
      </c>
      <c r="I55" s="14"/>
    </row>
    <row r="56" spans="1:9" x14ac:dyDescent="0.25">
      <c r="A56" s="42">
        <f t="shared" si="6"/>
        <v>35</v>
      </c>
      <c r="B56" s="43">
        <f t="shared" si="0"/>
        <v>44002.690121190448</v>
      </c>
      <c r="C56" s="43">
        <f t="shared" si="4"/>
        <v>16516.233511749339</v>
      </c>
      <c r="D56" s="43">
        <f t="shared" si="7"/>
        <v>60518.923632939783</v>
      </c>
      <c r="E56" s="43">
        <f t="shared" si="9"/>
        <v>6305.979166666667</v>
      </c>
      <c r="F56" s="43">
        <f t="shared" si="2"/>
        <v>66824.902799606454</v>
      </c>
      <c r="G56" s="44">
        <f t="shared" si="5"/>
        <v>2671001.3783990261</v>
      </c>
      <c r="H56" s="43">
        <f t="shared" si="3"/>
        <v>1375850</v>
      </c>
      <c r="I56" s="14"/>
    </row>
    <row r="57" spans="1:9" x14ac:dyDescent="0.25">
      <c r="A57" s="42">
        <f t="shared" si="6"/>
        <v>36</v>
      </c>
      <c r="B57" s="43">
        <f t="shared" si="0"/>
        <v>44545.389966018462</v>
      </c>
      <c r="C57" s="43">
        <f t="shared" si="4"/>
        <v>15973.533666921321</v>
      </c>
      <c r="D57" s="43">
        <f t="shared" si="7"/>
        <v>60518.923632939783</v>
      </c>
      <c r="E57" s="43">
        <f t="shared" si="9"/>
        <v>6305.979166666667</v>
      </c>
      <c r="F57" s="43">
        <f t="shared" si="2"/>
        <v>66824.902799606454</v>
      </c>
      <c r="G57" s="44">
        <f t="shared" si="5"/>
        <v>2626455.9884330076</v>
      </c>
      <c r="H57" s="43">
        <f t="shared" si="3"/>
        <v>1375850</v>
      </c>
      <c r="I57" s="14"/>
    </row>
    <row r="58" spans="1:9" x14ac:dyDescent="0.25">
      <c r="A58" s="42">
        <f t="shared" si="6"/>
        <v>37</v>
      </c>
      <c r="B58" s="43">
        <f t="shared" si="0"/>
        <v>45094.783108932686</v>
      </c>
      <c r="C58" s="43">
        <f t="shared" si="4"/>
        <v>15424.140524007094</v>
      </c>
      <c r="D58" s="43">
        <f t="shared" si="7"/>
        <v>60518.923632939783</v>
      </c>
      <c r="E58" s="43">
        <f t="shared" ref="E58:E69" si="10">IF(A58&gt;$D$16-12,0,($D$15*0.6)/12)</f>
        <v>5405.125</v>
      </c>
      <c r="F58" s="43">
        <f t="shared" si="2"/>
        <v>65924.048632939783</v>
      </c>
      <c r="G58" s="44">
        <f t="shared" si="5"/>
        <v>2581361.2053240747</v>
      </c>
      <c r="H58" s="43">
        <f t="shared" si="3"/>
        <v>1375850</v>
      </c>
      <c r="I58" s="14"/>
    </row>
    <row r="59" spans="1:9" x14ac:dyDescent="0.25">
      <c r="A59" s="42">
        <f t="shared" si="6"/>
        <v>38</v>
      </c>
      <c r="B59" s="43">
        <f t="shared" si="0"/>
        <v>45650.952100609531</v>
      </c>
      <c r="C59" s="43">
        <f t="shared" si="4"/>
        <v>14867.971532330253</v>
      </c>
      <c r="D59" s="43">
        <f t="shared" si="7"/>
        <v>60518.923632939783</v>
      </c>
      <c r="E59" s="43">
        <f t="shared" si="10"/>
        <v>5405.125</v>
      </c>
      <c r="F59" s="43">
        <f t="shared" si="2"/>
        <v>65924.048632939783</v>
      </c>
      <c r="G59" s="44">
        <f t="shared" si="5"/>
        <v>2535710.2532234653</v>
      </c>
      <c r="H59" s="43">
        <f t="shared" si="3"/>
        <v>1375850</v>
      </c>
      <c r="I59" s="14"/>
    </row>
    <row r="60" spans="1:9" x14ac:dyDescent="0.25">
      <c r="A60" s="42">
        <f t="shared" si="6"/>
        <v>39</v>
      </c>
      <c r="B60" s="43">
        <f t="shared" si="0"/>
        <v>46213.980509850378</v>
      </c>
      <c r="C60" s="43">
        <f t="shared" si="4"/>
        <v>14304.943123089404</v>
      </c>
      <c r="D60" s="43">
        <f t="shared" si="7"/>
        <v>60518.923632939783</v>
      </c>
      <c r="E60" s="43">
        <f t="shared" si="10"/>
        <v>5405.125</v>
      </c>
      <c r="F60" s="43">
        <f t="shared" si="2"/>
        <v>65924.048632939783</v>
      </c>
      <c r="G60" s="44">
        <f t="shared" si="5"/>
        <v>2489496.2727136151</v>
      </c>
      <c r="H60" s="43">
        <f t="shared" si="3"/>
        <v>1375850</v>
      </c>
      <c r="I60" s="14"/>
    </row>
    <row r="61" spans="1:9" x14ac:dyDescent="0.25">
      <c r="A61" s="42">
        <f t="shared" si="6"/>
        <v>40</v>
      </c>
      <c r="B61" s="43">
        <f t="shared" si="0"/>
        <v>46783.952936138528</v>
      </c>
      <c r="C61" s="43">
        <f t="shared" si="4"/>
        <v>13734.970696801252</v>
      </c>
      <c r="D61" s="43">
        <f t="shared" si="7"/>
        <v>60518.923632939783</v>
      </c>
      <c r="E61" s="43">
        <f t="shared" si="10"/>
        <v>5405.125</v>
      </c>
      <c r="F61" s="43">
        <f t="shared" si="2"/>
        <v>65924.048632939783</v>
      </c>
      <c r="G61" s="44">
        <f t="shared" si="5"/>
        <v>2442712.3197774766</v>
      </c>
      <c r="H61" s="43">
        <f t="shared" si="3"/>
        <v>1375850</v>
      </c>
      <c r="I61" s="14"/>
    </row>
    <row r="62" spans="1:9" x14ac:dyDescent="0.25">
      <c r="A62" s="42">
        <f t="shared" si="6"/>
        <v>41</v>
      </c>
      <c r="B62" s="43">
        <f t="shared" si="0"/>
        <v>47360.955022350907</v>
      </c>
      <c r="C62" s="43">
        <f t="shared" si="4"/>
        <v>13157.968610588878</v>
      </c>
      <c r="D62" s="43">
        <f t="shared" si="7"/>
        <v>60518.923632939783</v>
      </c>
      <c r="E62" s="43">
        <f t="shared" si="10"/>
        <v>5405.125</v>
      </c>
      <c r="F62" s="43">
        <f t="shared" si="2"/>
        <v>65924.048632939783</v>
      </c>
      <c r="G62" s="44">
        <f t="shared" si="5"/>
        <v>2395351.3647551257</v>
      </c>
      <c r="H62" s="43">
        <f t="shared" si="3"/>
        <v>1375850</v>
      </c>
      <c r="I62" s="14"/>
    </row>
    <row r="63" spans="1:9" x14ac:dyDescent="0.25">
      <c r="A63" s="42">
        <f t="shared" si="6"/>
        <v>42</v>
      </c>
      <c r="B63" s="43">
        <f t="shared" si="0"/>
        <v>47945.073467626564</v>
      </c>
      <c r="C63" s="43">
        <f t="shared" si="4"/>
        <v>12573.850165313217</v>
      </c>
      <c r="D63" s="43">
        <f t="shared" si="7"/>
        <v>60518.923632939783</v>
      </c>
      <c r="E63" s="43">
        <f t="shared" si="10"/>
        <v>5405.125</v>
      </c>
      <c r="F63" s="43">
        <f t="shared" si="2"/>
        <v>65924.048632939783</v>
      </c>
      <c r="G63" s="44">
        <f t="shared" si="5"/>
        <v>2347406.291287499</v>
      </c>
      <c r="H63" s="43">
        <f t="shared" si="3"/>
        <v>1375850</v>
      </c>
      <c r="I63" s="14"/>
    </row>
    <row r="64" spans="1:9" x14ac:dyDescent="0.25">
      <c r="A64" s="42">
        <f t="shared" si="6"/>
        <v>43</v>
      </c>
      <c r="B64" s="43">
        <f t="shared" si="0"/>
        <v>48536.396040393964</v>
      </c>
      <c r="C64" s="43">
        <f t="shared" si="4"/>
        <v>11982.527592545821</v>
      </c>
      <c r="D64" s="43">
        <f t="shared" si="7"/>
        <v>60518.923632939783</v>
      </c>
      <c r="E64" s="43">
        <f t="shared" si="10"/>
        <v>5405.125</v>
      </c>
      <c r="F64" s="43">
        <f t="shared" si="2"/>
        <v>65924.048632939783</v>
      </c>
      <c r="G64" s="44">
        <f t="shared" si="5"/>
        <v>2298869.895247105</v>
      </c>
      <c r="H64" s="43">
        <f t="shared" si="3"/>
        <v>1375850</v>
      </c>
      <c r="I64" s="14"/>
    </row>
    <row r="65" spans="1:12" x14ac:dyDescent="0.25">
      <c r="A65" s="42">
        <f t="shared" si="6"/>
        <v>44</v>
      </c>
      <c r="B65" s="43">
        <f t="shared" si="0"/>
        <v>49135.011591558818</v>
      </c>
      <c r="C65" s="43">
        <f t="shared" si="4"/>
        <v>11383.912041380963</v>
      </c>
      <c r="D65" s="43">
        <f t="shared" si="7"/>
        <v>60518.923632939783</v>
      </c>
      <c r="E65" s="43">
        <f t="shared" si="10"/>
        <v>5405.125</v>
      </c>
      <c r="F65" s="43">
        <f t="shared" si="2"/>
        <v>65924.048632939783</v>
      </c>
      <c r="G65" s="44">
        <f t="shared" si="5"/>
        <v>2249734.8836555462</v>
      </c>
      <c r="H65" s="43">
        <f t="shared" si="3"/>
        <v>1375850</v>
      </c>
      <c r="I65" s="14"/>
    </row>
    <row r="66" spans="1:12" x14ac:dyDescent="0.25">
      <c r="A66" s="42">
        <f t="shared" si="6"/>
        <v>45</v>
      </c>
      <c r="B66" s="43">
        <f t="shared" si="0"/>
        <v>49741.010067854717</v>
      </c>
      <c r="C66" s="43">
        <f t="shared" si="4"/>
        <v>10777.913565085069</v>
      </c>
      <c r="D66" s="43">
        <f t="shared" si="7"/>
        <v>60518.923632939783</v>
      </c>
      <c r="E66" s="43">
        <f t="shared" si="10"/>
        <v>5405.125</v>
      </c>
      <c r="F66" s="43">
        <f t="shared" si="2"/>
        <v>65924.048632939783</v>
      </c>
      <c r="G66" s="44">
        <f t="shared" si="5"/>
        <v>2199993.8735876917</v>
      </c>
      <c r="H66" s="43">
        <f t="shared" si="3"/>
        <v>1375850</v>
      </c>
      <c r="I66" s="14"/>
    </row>
    <row r="67" spans="1:12" x14ac:dyDescent="0.25">
      <c r="A67" s="42">
        <f t="shared" si="6"/>
        <v>46</v>
      </c>
      <c r="B67" s="43">
        <f t="shared" si="0"/>
        <v>50354.482525358253</v>
      </c>
      <c r="C67" s="43">
        <f t="shared" si="4"/>
        <v>10164.441107581531</v>
      </c>
      <c r="D67" s="43">
        <f t="shared" si="7"/>
        <v>60518.923632939783</v>
      </c>
      <c r="E67" s="43">
        <f t="shared" si="10"/>
        <v>5405.125</v>
      </c>
      <c r="F67" s="43">
        <f t="shared" si="2"/>
        <v>65924.048632939783</v>
      </c>
      <c r="G67" s="44">
        <f t="shared" si="5"/>
        <v>2149639.3910623332</v>
      </c>
      <c r="H67" s="43">
        <f t="shared" si="3"/>
        <v>1375850</v>
      </c>
      <c r="I67" s="14"/>
    </row>
    <row r="68" spans="1:12" x14ac:dyDescent="0.25">
      <c r="A68" s="42">
        <f t="shared" si="6"/>
        <v>47</v>
      </c>
      <c r="B68" s="43">
        <f t="shared" si="0"/>
        <v>50975.521143171005</v>
      </c>
      <c r="C68" s="43">
        <f t="shared" si="4"/>
        <v>9543.4024897687759</v>
      </c>
      <c r="D68" s="43">
        <f t="shared" si="7"/>
        <v>60518.923632939783</v>
      </c>
      <c r="E68" s="43">
        <f t="shared" si="10"/>
        <v>5405.125</v>
      </c>
      <c r="F68" s="43">
        <f t="shared" si="2"/>
        <v>65924.048632939783</v>
      </c>
      <c r="G68" s="44">
        <f t="shared" si="5"/>
        <v>2098663.8699191622</v>
      </c>
      <c r="H68" s="43">
        <f t="shared" si="3"/>
        <v>1375850</v>
      </c>
      <c r="I68" s="14"/>
    </row>
    <row r="69" spans="1:12" x14ac:dyDescent="0.25">
      <c r="A69" s="42">
        <f t="shared" si="6"/>
        <v>48</v>
      </c>
      <c r="B69" s="43">
        <f t="shared" si="0"/>
        <v>51604.219237270117</v>
      </c>
      <c r="C69" s="43">
        <f t="shared" si="4"/>
        <v>8914.7043956696671</v>
      </c>
      <c r="D69" s="43">
        <f t="shared" si="7"/>
        <v>60518.923632939783</v>
      </c>
      <c r="E69" s="43">
        <f t="shared" si="10"/>
        <v>5405.125</v>
      </c>
      <c r="F69" s="43">
        <f t="shared" si="2"/>
        <v>65924.048632939783</v>
      </c>
      <c r="G69" s="44">
        <f t="shared" si="5"/>
        <v>2047059.6506818922</v>
      </c>
      <c r="H69" s="43">
        <f t="shared" si="3"/>
        <v>1375850</v>
      </c>
      <c r="I69" s="14"/>
    </row>
    <row r="70" spans="1:12" x14ac:dyDescent="0.25">
      <c r="A70" s="42">
        <f t="shared" si="6"/>
        <v>49</v>
      </c>
      <c r="B70" s="43">
        <f t="shared" si="0"/>
        <v>52240.671274529777</v>
      </c>
      <c r="C70" s="43">
        <f t="shared" si="4"/>
        <v>8278.2523584100036</v>
      </c>
      <c r="D70" s="43">
        <f t="shared" si="7"/>
        <v>60518.923632939783</v>
      </c>
      <c r="E70" s="43">
        <f t="shared" ref="E70:E81" si="11">IF(A70&gt;$D$16-12,0,($D$15*0.9)/12)</f>
        <v>0</v>
      </c>
      <c r="F70" s="43">
        <f t="shared" si="2"/>
        <v>60518.923632939783</v>
      </c>
      <c r="G70" s="44">
        <f t="shared" si="5"/>
        <v>1994818.9794073624</v>
      </c>
      <c r="H70" s="43">
        <f t="shared" si="3"/>
        <v>1375850</v>
      </c>
      <c r="I70" s="14"/>
      <c r="L70" s="16"/>
    </row>
    <row r="71" spans="1:12" x14ac:dyDescent="0.25">
      <c r="A71" s="42">
        <f t="shared" si="6"/>
        <v>50</v>
      </c>
      <c r="B71" s="43">
        <f t="shared" si="0"/>
        <v>52884.972886915646</v>
      </c>
      <c r="C71" s="43">
        <f t="shared" si="4"/>
        <v>7633.9507460241357</v>
      </c>
      <c r="D71" s="43">
        <f t="shared" si="7"/>
        <v>60518.923632939783</v>
      </c>
      <c r="E71" s="43">
        <f t="shared" si="11"/>
        <v>0</v>
      </c>
      <c r="F71" s="43">
        <f t="shared" si="2"/>
        <v>60518.923632939783</v>
      </c>
      <c r="G71" s="44">
        <f t="shared" si="5"/>
        <v>1941934.0065204469</v>
      </c>
      <c r="H71" s="43">
        <f t="shared" si="3"/>
        <v>1375850</v>
      </c>
      <c r="I71" s="14"/>
      <c r="L71" s="16"/>
    </row>
    <row r="72" spans="1:12" x14ac:dyDescent="0.25">
      <c r="A72" s="42">
        <f t="shared" si="6"/>
        <v>51</v>
      </c>
      <c r="B72" s="43">
        <f t="shared" si="0"/>
        <v>53537.220885854273</v>
      </c>
      <c r="C72" s="43">
        <f t="shared" si="4"/>
        <v>6981.702747085511</v>
      </c>
      <c r="D72" s="43">
        <f t="shared" si="7"/>
        <v>60518.923632939783</v>
      </c>
      <c r="E72" s="43">
        <f t="shared" si="11"/>
        <v>0</v>
      </c>
      <c r="F72" s="43">
        <f t="shared" si="2"/>
        <v>60518.923632939783</v>
      </c>
      <c r="G72" s="44">
        <f t="shared" si="5"/>
        <v>1888396.7856345926</v>
      </c>
      <c r="H72" s="43">
        <f t="shared" si="3"/>
        <v>1375850</v>
      </c>
      <c r="I72" s="14"/>
    </row>
    <row r="73" spans="1:12" x14ac:dyDescent="0.25">
      <c r="A73" s="42">
        <f t="shared" si="6"/>
        <v>52</v>
      </c>
      <c r="B73" s="43">
        <f t="shared" si="0"/>
        <v>54197.513276779806</v>
      </c>
      <c r="C73" s="43">
        <f t="shared" si="4"/>
        <v>6321.4103561599759</v>
      </c>
      <c r="D73" s="43">
        <f t="shared" si="7"/>
        <v>60518.923632939783</v>
      </c>
      <c r="E73" s="43">
        <f t="shared" si="11"/>
        <v>0</v>
      </c>
      <c r="F73" s="43">
        <f t="shared" si="2"/>
        <v>60518.923632939783</v>
      </c>
      <c r="G73" s="44">
        <f t="shared" si="5"/>
        <v>1834199.2723578128</v>
      </c>
      <c r="H73" s="43">
        <f t="shared" si="3"/>
        <v>1375850</v>
      </c>
      <c r="I73" s="14"/>
    </row>
    <row r="74" spans="1:12" x14ac:dyDescent="0.25">
      <c r="A74" s="42">
        <f t="shared" si="6"/>
        <v>53</v>
      </c>
      <c r="B74" s="43">
        <f t="shared" si="0"/>
        <v>54865.949273860089</v>
      </c>
      <c r="C74" s="43">
        <f t="shared" si="4"/>
        <v>5652.9743590796907</v>
      </c>
      <c r="D74" s="43">
        <f t="shared" si="7"/>
        <v>60518.923632939783</v>
      </c>
      <c r="E74" s="43">
        <f t="shared" si="11"/>
        <v>0</v>
      </c>
      <c r="F74" s="43">
        <f t="shared" si="2"/>
        <v>60518.923632939783</v>
      </c>
      <c r="G74" s="44">
        <f t="shared" si="5"/>
        <v>1779333.3230839528</v>
      </c>
      <c r="H74" s="43">
        <f t="shared" si="3"/>
        <v>1375850</v>
      </c>
      <c r="I74" s="14"/>
    </row>
    <row r="75" spans="1:12" x14ac:dyDescent="0.25">
      <c r="A75" s="42">
        <f t="shared" si="6"/>
        <v>54</v>
      </c>
      <c r="B75" s="43">
        <f t="shared" si="0"/>
        <v>55542.629314904363</v>
      </c>
      <c r="C75" s="43">
        <f t="shared" si="4"/>
        <v>4976.2943180354168</v>
      </c>
      <c r="D75" s="43">
        <f t="shared" si="7"/>
        <v>60518.923632939783</v>
      </c>
      <c r="E75" s="43">
        <f t="shared" si="11"/>
        <v>0</v>
      </c>
      <c r="F75" s="43">
        <f t="shared" si="2"/>
        <v>60518.923632939783</v>
      </c>
      <c r="G75" s="44">
        <f t="shared" si="5"/>
        <v>1723790.6937690484</v>
      </c>
      <c r="H75" s="43">
        <f t="shared" si="3"/>
        <v>1375850</v>
      </c>
      <c r="I75" s="14"/>
    </row>
    <row r="76" spans="1:12" x14ac:dyDescent="0.25">
      <c r="A76" s="42">
        <f t="shared" si="6"/>
        <v>55</v>
      </c>
      <c r="B76" s="43">
        <f t="shared" si="0"/>
        <v>56227.655076454852</v>
      </c>
      <c r="C76" s="43">
        <f t="shared" si="4"/>
        <v>4291.2685564849307</v>
      </c>
      <c r="D76" s="43">
        <f t="shared" si="7"/>
        <v>60518.923632939783</v>
      </c>
      <c r="E76" s="43">
        <f t="shared" si="11"/>
        <v>0</v>
      </c>
      <c r="F76" s="43">
        <f t="shared" si="2"/>
        <v>60518.923632939783</v>
      </c>
      <c r="G76" s="44">
        <f t="shared" si="5"/>
        <v>1667563.0386925936</v>
      </c>
      <c r="H76" s="43">
        <f t="shared" si="3"/>
        <v>1375850</v>
      </c>
      <c r="I76" s="14"/>
    </row>
    <row r="77" spans="1:12" x14ac:dyDescent="0.25">
      <c r="A77" s="42">
        <f t="shared" si="6"/>
        <v>56</v>
      </c>
      <c r="B77" s="43">
        <f t="shared" si="0"/>
        <v>56921.129489064464</v>
      </c>
      <c r="C77" s="43">
        <f t="shared" si="4"/>
        <v>3597.7941438753205</v>
      </c>
      <c r="D77" s="43">
        <f t="shared" si="7"/>
        <v>60518.923632939783</v>
      </c>
      <c r="E77" s="43">
        <f t="shared" si="11"/>
        <v>0</v>
      </c>
      <c r="F77" s="43">
        <f t="shared" si="2"/>
        <v>60518.923632939783</v>
      </c>
      <c r="G77" s="44">
        <f t="shared" si="5"/>
        <v>1610641.9092035291</v>
      </c>
      <c r="H77" s="43">
        <f t="shared" si="3"/>
        <v>1375850</v>
      </c>
      <c r="I77" s="14"/>
    </row>
    <row r="78" spans="1:12" x14ac:dyDescent="0.25">
      <c r="A78" s="42">
        <f t="shared" si="6"/>
        <v>57</v>
      </c>
      <c r="B78" s="43">
        <f t="shared" si="0"/>
        <v>57623.156752762923</v>
      </c>
      <c r="C78" s="43">
        <f t="shared" si="4"/>
        <v>2895.7668801768591</v>
      </c>
      <c r="D78" s="43">
        <f t="shared" si="7"/>
        <v>60518.923632939783</v>
      </c>
      <c r="E78" s="43">
        <f t="shared" si="11"/>
        <v>0</v>
      </c>
      <c r="F78" s="43">
        <f t="shared" si="2"/>
        <v>60518.923632939783</v>
      </c>
      <c r="G78" s="44">
        <f t="shared" si="5"/>
        <v>1553018.7524507663</v>
      </c>
      <c r="H78" s="43">
        <f t="shared" si="3"/>
        <v>1375850</v>
      </c>
      <c r="I78" s="14"/>
    </row>
    <row r="79" spans="1:12" x14ac:dyDescent="0.25">
      <c r="A79" s="42">
        <f t="shared" si="6"/>
        <v>58</v>
      </c>
      <c r="B79" s="43">
        <f t="shared" si="0"/>
        <v>58333.842352713662</v>
      </c>
      <c r="C79" s="43">
        <f t="shared" si="4"/>
        <v>2185.0812802261175</v>
      </c>
      <c r="D79" s="43">
        <f t="shared" si="7"/>
        <v>60518.923632939783</v>
      </c>
      <c r="E79" s="43">
        <f t="shared" si="11"/>
        <v>0</v>
      </c>
      <c r="F79" s="43">
        <f t="shared" si="2"/>
        <v>60518.923632939783</v>
      </c>
      <c r="G79" s="44">
        <f t="shared" si="5"/>
        <v>1494684.9100980526</v>
      </c>
      <c r="H79" s="43">
        <f t="shared" si="3"/>
        <v>1375850</v>
      </c>
      <c r="I79" s="14"/>
    </row>
    <row r="80" spans="1:12" x14ac:dyDescent="0.25">
      <c r="A80" s="42">
        <f t="shared" si="6"/>
        <v>59</v>
      </c>
      <c r="B80" s="43">
        <f t="shared" si="0"/>
        <v>59053.293075063804</v>
      </c>
      <c r="C80" s="43">
        <f t="shared" si="4"/>
        <v>1465.6305578759818</v>
      </c>
      <c r="D80" s="43">
        <f t="shared" si="7"/>
        <v>60518.923632939783</v>
      </c>
      <c r="E80" s="43">
        <f t="shared" si="11"/>
        <v>0</v>
      </c>
      <c r="F80" s="43">
        <f t="shared" si="2"/>
        <v>60518.923632939783</v>
      </c>
      <c r="G80" s="44">
        <f t="shared" si="5"/>
        <v>1435631.6170229889</v>
      </c>
      <c r="H80" s="43">
        <f t="shared" si="3"/>
        <v>1375850</v>
      </c>
      <c r="I80" s="14"/>
    </row>
    <row r="81" spans="1:9" x14ac:dyDescent="0.25">
      <c r="A81" s="42">
        <f t="shared" si="6"/>
        <v>60</v>
      </c>
      <c r="B81" s="43">
        <f t="shared" si="0"/>
        <v>59781.617022989587</v>
      </c>
      <c r="C81" s="43">
        <f t="shared" si="4"/>
        <v>737.30660995019582</v>
      </c>
      <c r="D81" s="43">
        <f t="shared" si="7"/>
        <v>60518.923632939783</v>
      </c>
      <c r="E81" s="43">
        <f t="shared" si="11"/>
        <v>0</v>
      </c>
      <c r="F81" s="43">
        <f t="shared" si="2"/>
        <v>60518.923632939783</v>
      </c>
      <c r="G81" s="44">
        <f t="shared" si="5"/>
        <v>1375849.9999999993</v>
      </c>
      <c r="H81" s="43">
        <f t="shared" si="3"/>
        <v>1375850</v>
      </c>
      <c r="I81" s="14"/>
    </row>
    <row r="82" spans="1:9" x14ac:dyDescent="0.25">
      <c r="A82" s="86" t="s">
        <v>29</v>
      </c>
      <c r="B82" s="86"/>
      <c r="C82" s="86"/>
      <c r="D82" s="86"/>
      <c r="E82" s="86"/>
      <c r="F82" s="86"/>
      <c r="G82" s="86"/>
      <c r="H82" s="86"/>
      <c r="I82" s="14"/>
    </row>
    <row r="83" spans="1:9" x14ac:dyDescent="0.25">
      <c r="A83" s="86"/>
      <c r="B83" s="86"/>
      <c r="C83" s="86"/>
      <c r="D83" s="86"/>
      <c r="E83" s="86"/>
      <c r="F83" s="86"/>
      <c r="G83" s="86"/>
      <c r="H83" s="86"/>
      <c r="I83" s="14"/>
    </row>
    <row r="84" spans="1:9" x14ac:dyDescent="0.25">
      <c r="A84" s="86" t="s">
        <v>27</v>
      </c>
      <c r="B84" s="86"/>
      <c r="C84" s="86"/>
      <c r="D84" s="86"/>
      <c r="E84" s="86"/>
      <c r="F84" s="86"/>
      <c r="G84" s="86"/>
      <c r="H84" s="86"/>
      <c r="I84" s="14"/>
    </row>
    <row r="85" spans="1:9" ht="15.75" thickBot="1" x14ac:dyDescent="0.3">
      <c r="A85" s="17"/>
      <c r="B85" s="18"/>
      <c r="C85" s="18"/>
      <c r="D85" s="19"/>
      <c r="E85" s="18"/>
      <c r="F85" s="19"/>
      <c r="G85" s="16"/>
      <c r="H85" s="16"/>
    </row>
    <row r="86" spans="1:9" x14ac:dyDescent="0.25">
      <c r="A86" s="20" t="s">
        <v>25</v>
      </c>
      <c r="B86" s="18"/>
      <c r="C86" s="18"/>
      <c r="D86" s="19"/>
      <c r="E86" s="18"/>
      <c r="F86" s="18"/>
      <c r="G86" s="16"/>
      <c r="H86" s="16"/>
    </row>
    <row r="87" spans="1:9" x14ac:dyDescent="0.25">
      <c r="A87" s="22">
        <f>C4</f>
        <v>0</v>
      </c>
      <c r="B87" s="18"/>
      <c r="C87" s="18"/>
      <c r="D87" s="18"/>
      <c r="E87" s="18"/>
      <c r="F87" s="18"/>
      <c r="G87" s="16"/>
      <c r="H87" s="16"/>
    </row>
    <row r="88" spans="1:9" x14ac:dyDescent="0.25">
      <c r="B88" s="18"/>
      <c r="C88" s="18"/>
      <c r="D88" s="18"/>
      <c r="E88" s="18"/>
      <c r="F88" s="18"/>
      <c r="G88" s="16"/>
      <c r="H88" s="16"/>
    </row>
    <row r="89" spans="1:9" x14ac:dyDescent="0.25">
      <c r="B89" s="18"/>
      <c r="C89" s="18"/>
      <c r="D89" s="18"/>
      <c r="E89" s="18"/>
      <c r="F89" s="18"/>
      <c r="G89" s="16"/>
      <c r="H89" s="16"/>
    </row>
    <row r="90" spans="1:9" x14ac:dyDescent="0.25">
      <c r="B90" s="18"/>
      <c r="C90" s="18"/>
      <c r="D90" s="18"/>
      <c r="E90" s="18"/>
      <c r="F90" s="18"/>
      <c r="G90" s="16"/>
      <c r="H90" s="16"/>
    </row>
    <row r="91" spans="1:9" x14ac:dyDescent="0.25">
      <c r="B91" s="18"/>
      <c r="C91" s="18"/>
      <c r="D91" s="18"/>
      <c r="E91" s="18"/>
      <c r="F91" s="18"/>
      <c r="G91" s="16"/>
      <c r="H91" s="16"/>
    </row>
    <row r="92" spans="1:9" x14ac:dyDescent="0.25">
      <c r="B92" s="18"/>
      <c r="C92" s="18"/>
      <c r="D92" s="18"/>
      <c r="E92" s="18"/>
      <c r="F92" s="18"/>
      <c r="G92" s="16"/>
      <c r="H92" s="16"/>
    </row>
    <row r="93" spans="1:9" x14ac:dyDescent="0.25">
      <c r="B93" s="18"/>
      <c r="C93" s="18"/>
      <c r="D93" s="18"/>
      <c r="E93" s="18"/>
      <c r="F93" s="18"/>
      <c r="G93" s="16"/>
      <c r="H93" s="16"/>
    </row>
    <row r="94" spans="1:9" x14ac:dyDescent="0.25">
      <c r="B94" s="18"/>
      <c r="C94" s="18"/>
      <c r="D94" s="18"/>
      <c r="E94" s="18"/>
      <c r="F94" s="18"/>
      <c r="G94" s="16"/>
      <c r="H94" s="16"/>
    </row>
    <row r="95" spans="1:9" x14ac:dyDescent="0.25">
      <c r="B95" s="18"/>
      <c r="C95" s="18"/>
      <c r="D95" s="18"/>
      <c r="E95" s="18"/>
      <c r="F95" s="18"/>
      <c r="G95" s="16"/>
      <c r="H95" s="16"/>
    </row>
    <row r="96" spans="1:9" x14ac:dyDescent="0.25">
      <c r="B96" s="18"/>
      <c r="C96" s="18"/>
      <c r="D96" s="18"/>
      <c r="E96" s="18"/>
      <c r="F96" s="18"/>
      <c r="G96" s="16"/>
      <c r="H96" s="16"/>
    </row>
    <row r="97" spans="2:8" x14ac:dyDescent="0.25">
      <c r="B97" s="18"/>
      <c r="C97" s="18"/>
      <c r="D97" s="18"/>
      <c r="E97" s="18"/>
      <c r="F97" s="18"/>
      <c r="G97" s="16"/>
      <c r="H97" s="16"/>
    </row>
    <row r="98" spans="2:8" x14ac:dyDescent="0.25">
      <c r="B98" s="18"/>
      <c r="C98" s="18"/>
      <c r="D98" s="18"/>
      <c r="E98" s="18"/>
      <c r="F98" s="18"/>
      <c r="G98" s="16"/>
      <c r="H98" s="16"/>
    </row>
    <row r="99" spans="2:8" x14ac:dyDescent="0.25">
      <c r="B99" s="18"/>
      <c r="C99" s="18"/>
      <c r="D99" s="18"/>
      <c r="E99" s="18"/>
      <c r="F99" s="18"/>
      <c r="G99" s="16"/>
      <c r="H99" s="16"/>
    </row>
    <row r="100" spans="2:8" x14ac:dyDescent="0.25">
      <c r="B100" s="18"/>
      <c r="C100" s="18"/>
      <c r="D100" s="18"/>
      <c r="E100" s="18"/>
      <c r="F100" s="18"/>
      <c r="G100" s="16"/>
      <c r="H100" s="16"/>
    </row>
    <row r="101" spans="2:8" x14ac:dyDescent="0.25">
      <c r="B101" s="18"/>
      <c r="C101" s="18"/>
      <c r="D101" s="18"/>
      <c r="E101" s="18"/>
      <c r="F101" s="18"/>
      <c r="G101" s="16"/>
      <c r="H101" s="16"/>
    </row>
    <row r="102" spans="2:8" x14ac:dyDescent="0.25">
      <c r="B102" s="18"/>
      <c r="C102" s="18"/>
      <c r="D102" s="18"/>
      <c r="E102" s="18"/>
      <c r="F102" s="18"/>
      <c r="G102" s="16"/>
      <c r="H102" s="16"/>
    </row>
    <row r="103" spans="2:8" x14ac:dyDescent="0.25">
      <c r="B103" s="18"/>
      <c r="C103" s="18"/>
      <c r="D103" s="18"/>
      <c r="E103" s="18"/>
      <c r="F103" s="18"/>
      <c r="G103" s="16"/>
      <c r="H103" s="16"/>
    </row>
    <row r="104" spans="2:8" x14ac:dyDescent="0.25">
      <c r="B104" s="18"/>
      <c r="C104" s="18"/>
      <c r="D104" s="18"/>
      <c r="E104" s="18"/>
      <c r="F104" s="18"/>
      <c r="G104" s="16"/>
      <c r="H104" s="16"/>
    </row>
    <row r="105" spans="2:8" x14ac:dyDescent="0.25">
      <c r="B105" s="18"/>
      <c r="C105" s="18"/>
      <c r="D105" s="18"/>
      <c r="E105" s="18"/>
      <c r="F105" s="18"/>
      <c r="G105" s="16"/>
      <c r="H105" s="16"/>
    </row>
    <row r="106" spans="2:8" x14ac:dyDescent="0.25">
      <c r="B106" s="18"/>
      <c r="C106" s="18"/>
      <c r="D106" s="18"/>
      <c r="E106" s="18"/>
      <c r="F106" s="18"/>
      <c r="G106" s="16"/>
      <c r="H106" s="16"/>
    </row>
    <row r="107" spans="2:8" x14ac:dyDescent="0.25">
      <c r="B107" s="18"/>
      <c r="C107" s="18"/>
      <c r="D107" s="18"/>
      <c r="E107" s="18"/>
      <c r="F107" s="18"/>
      <c r="G107" s="16"/>
      <c r="H107" s="16"/>
    </row>
    <row r="108" spans="2:8" x14ac:dyDescent="0.25">
      <c r="B108" s="18"/>
      <c r="C108" s="18"/>
      <c r="D108" s="18"/>
      <c r="E108" s="18"/>
      <c r="F108" s="18"/>
      <c r="G108" s="16"/>
      <c r="H108" s="16"/>
    </row>
    <row r="109" spans="2:8" x14ac:dyDescent="0.25">
      <c r="B109" s="18"/>
      <c r="C109" s="18"/>
      <c r="D109" s="18"/>
      <c r="E109" s="18"/>
      <c r="F109" s="18"/>
      <c r="G109" s="16"/>
      <c r="H109" s="16"/>
    </row>
    <row r="110" spans="2:8" x14ac:dyDescent="0.25">
      <c r="B110" s="18"/>
      <c r="C110" s="18"/>
      <c r="D110" s="18"/>
      <c r="E110" s="18"/>
      <c r="F110" s="18"/>
      <c r="G110" s="16"/>
      <c r="H110" s="16"/>
    </row>
    <row r="111" spans="2:8" x14ac:dyDescent="0.25">
      <c r="B111" s="18"/>
      <c r="C111" s="18"/>
      <c r="D111" s="18"/>
      <c r="E111" s="18"/>
      <c r="F111" s="18"/>
      <c r="G111" s="16"/>
      <c r="H111" s="16"/>
    </row>
    <row r="112" spans="2:8" x14ac:dyDescent="0.25">
      <c r="B112" s="18"/>
      <c r="C112" s="18"/>
      <c r="D112" s="18"/>
      <c r="E112" s="18"/>
      <c r="F112" s="18"/>
      <c r="G112" s="16"/>
      <c r="H112" s="16"/>
    </row>
    <row r="113" spans="2:8" x14ac:dyDescent="0.25">
      <c r="B113" s="18"/>
      <c r="C113" s="18"/>
      <c r="D113" s="18"/>
      <c r="E113" s="18"/>
      <c r="F113" s="18"/>
      <c r="G113" s="16"/>
      <c r="H113" s="16"/>
    </row>
    <row r="114" spans="2:8" x14ac:dyDescent="0.25">
      <c r="B114" s="18"/>
      <c r="C114" s="18"/>
      <c r="D114" s="18"/>
      <c r="E114" s="18"/>
      <c r="F114" s="18"/>
      <c r="G114" s="16"/>
      <c r="H114" s="16"/>
    </row>
    <row r="115" spans="2:8" x14ac:dyDescent="0.25">
      <c r="B115" s="18"/>
      <c r="C115" s="18"/>
      <c r="D115" s="18"/>
      <c r="E115" s="18"/>
      <c r="F115" s="18"/>
      <c r="G115" s="16"/>
      <c r="H115" s="16"/>
    </row>
    <row r="116" spans="2:8" x14ac:dyDescent="0.25">
      <c r="B116" s="18"/>
      <c r="C116" s="18"/>
      <c r="D116" s="18"/>
      <c r="E116" s="18"/>
      <c r="F116" s="18"/>
      <c r="G116" s="16"/>
      <c r="H116" s="16"/>
    </row>
    <row r="117" spans="2:8" x14ac:dyDescent="0.25">
      <c r="B117" s="18"/>
      <c r="C117" s="18"/>
      <c r="D117" s="18"/>
      <c r="E117" s="18"/>
      <c r="F117" s="18"/>
      <c r="G117" s="16"/>
      <c r="H117" s="16"/>
    </row>
    <row r="118" spans="2:8" x14ac:dyDescent="0.25">
      <c r="B118" s="18"/>
      <c r="C118" s="18"/>
      <c r="D118" s="18"/>
      <c r="E118" s="18"/>
      <c r="F118" s="18"/>
      <c r="G118" s="16"/>
      <c r="H118" s="16"/>
    </row>
    <row r="119" spans="2:8" x14ac:dyDescent="0.25">
      <c r="B119" s="18"/>
      <c r="C119" s="18"/>
      <c r="D119" s="18"/>
      <c r="E119" s="18"/>
      <c r="F119" s="18"/>
      <c r="G119" s="16"/>
      <c r="H119" s="16"/>
    </row>
    <row r="120" spans="2:8" x14ac:dyDescent="0.25">
      <c r="B120" s="18"/>
      <c r="C120" s="18"/>
      <c r="D120" s="18"/>
      <c r="E120" s="18"/>
      <c r="F120" s="18"/>
      <c r="G120" s="16"/>
      <c r="H120" s="16"/>
    </row>
    <row r="121" spans="2:8" x14ac:dyDescent="0.25">
      <c r="B121" s="18"/>
      <c r="C121" s="18"/>
      <c r="D121" s="18"/>
      <c r="E121" s="18"/>
      <c r="F121" s="18"/>
      <c r="G121" s="16"/>
      <c r="H121" s="16"/>
    </row>
    <row r="122" spans="2:8" x14ac:dyDescent="0.25">
      <c r="B122" s="18"/>
      <c r="C122" s="18"/>
      <c r="D122" s="18"/>
      <c r="E122" s="18"/>
      <c r="F122" s="18"/>
      <c r="G122" s="16"/>
      <c r="H122" s="16"/>
    </row>
    <row r="123" spans="2:8" x14ac:dyDescent="0.25">
      <c r="B123" s="18"/>
      <c r="C123" s="18"/>
      <c r="D123" s="18"/>
      <c r="E123" s="18"/>
      <c r="F123" s="18"/>
      <c r="G123" s="16"/>
      <c r="H123" s="16"/>
    </row>
    <row r="124" spans="2:8" x14ac:dyDescent="0.25">
      <c r="B124" s="18"/>
      <c r="C124" s="18"/>
      <c r="D124" s="18"/>
      <c r="E124" s="18"/>
      <c r="F124" s="18"/>
      <c r="G124" s="16"/>
      <c r="H124" s="16"/>
    </row>
    <row r="125" spans="2:8" x14ac:dyDescent="0.25">
      <c r="B125" s="18"/>
      <c r="C125" s="18"/>
      <c r="D125" s="18"/>
      <c r="E125" s="18"/>
      <c r="F125" s="18"/>
      <c r="G125" s="16"/>
      <c r="H125" s="16"/>
    </row>
    <row r="126" spans="2:8" x14ac:dyDescent="0.25">
      <c r="B126" s="18"/>
      <c r="C126" s="18"/>
      <c r="D126" s="18"/>
      <c r="E126" s="18"/>
      <c r="F126" s="18"/>
      <c r="G126" s="16"/>
      <c r="H126" s="16"/>
    </row>
    <row r="127" spans="2:8" x14ac:dyDescent="0.25">
      <c r="B127" s="18"/>
      <c r="C127" s="18"/>
      <c r="D127" s="18"/>
      <c r="E127" s="18"/>
      <c r="F127" s="18"/>
      <c r="G127" s="16"/>
      <c r="H127" s="16"/>
    </row>
    <row r="128" spans="2:8" x14ac:dyDescent="0.25">
      <c r="B128" s="18"/>
      <c r="C128" s="18"/>
      <c r="D128" s="18"/>
      <c r="E128" s="18"/>
      <c r="F128" s="18"/>
      <c r="G128" s="16"/>
      <c r="H128" s="16"/>
    </row>
    <row r="129" spans="2:8" x14ac:dyDescent="0.25">
      <c r="B129" s="18"/>
      <c r="C129" s="18"/>
      <c r="D129" s="18"/>
      <c r="E129" s="18"/>
      <c r="F129" s="18"/>
      <c r="G129" s="16"/>
      <c r="H129" s="16"/>
    </row>
    <row r="130" spans="2:8" x14ac:dyDescent="0.25">
      <c r="B130" s="18"/>
      <c r="C130" s="18"/>
      <c r="D130" s="18"/>
      <c r="E130" s="18"/>
      <c r="F130" s="18"/>
      <c r="G130" s="16"/>
      <c r="H130" s="16"/>
    </row>
    <row r="131" spans="2:8" x14ac:dyDescent="0.25">
      <c r="B131" s="18"/>
      <c r="C131" s="18"/>
      <c r="D131" s="18"/>
      <c r="E131" s="18"/>
      <c r="F131" s="18"/>
      <c r="G131" s="16"/>
      <c r="H131" s="16"/>
    </row>
    <row r="132" spans="2:8" x14ac:dyDescent="0.25">
      <c r="B132" s="18"/>
      <c r="C132" s="18"/>
      <c r="D132" s="18"/>
      <c r="E132" s="18"/>
      <c r="F132" s="18"/>
      <c r="G132" s="16"/>
      <c r="H132" s="16"/>
    </row>
    <row r="133" spans="2:8" x14ac:dyDescent="0.25">
      <c r="B133" s="18"/>
      <c r="C133" s="18"/>
      <c r="D133" s="18"/>
      <c r="E133" s="18"/>
      <c r="F133" s="18"/>
      <c r="G133" s="16"/>
      <c r="H133" s="16"/>
    </row>
    <row r="134" spans="2:8" x14ac:dyDescent="0.25">
      <c r="B134" s="18"/>
      <c r="C134" s="18"/>
      <c r="D134" s="18"/>
      <c r="E134" s="18"/>
      <c r="F134" s="18"/>
      <c r="G134" s="16"/>
      <c r="H134" s="16"/>
    </row>
    <row r="135" spans="2:8" x14ac:dyDescent="0.25">
      <c r="B135" s="18"/>
      <c r="C135" s="18"/>
      <c r="D135" s="18"/>
      <c r="E135" s="18"/>
      <c r="F135" s="18"/>
      <c r="G135" s="16"/>
      <c r="H135" s="16"/>
    </row>
    <row r="136" spans="2:8" x14ac:dyDescent="0.25">
      <c r="B136" s="18"/>
      <c r="C136" s="18"/>
      <c r="D136" s="18"/>
      <c r="E136" s="18"/>
      <c r="F136" s="18"/>
      <c r="G136" s="16"/>
      <c r="H136" s="16"/>
    </row>
    <row r="137" spans="2:8" x14ac:dyDescent="0.25">
      <c r="B137" s="18"/>
      <c r="C137" s="18"/>
      <c r="D137" s="18"/>
      <c r="E137" s="18"/>
      <c r="F137" s="18"/>
      <c r="G137" s="16"/>
      <c r="H137" s="16"/>
    </row>
    <row r="138" spans="2:8" x14ac:dyDescent="0.25">
      <c r="B138" s="18"/>
      <c r="C138" s="18"/>
      <c r="D138" s="18"/>
      <c r="E138" s="18"/>
      <c r="F138" s="18"/>
      <c r="G138" s="16"/>
      <c r="H138" s="16"/>
    </row>
    <row r="139" spans="2:8" x14ac:dyDescent="0.25">
      <c r="B139" s="18"/>
      <c r="C139" s="18"/>
      <c r="D139" s="18"/>
      <c r="E139" s="18"/>
      <c r="F139" s="18"/>
      <c r="G139" s="16"/>
      <c r="H139" s="16"/>
    </row>
    <row r="140" spans="2:8" x14ac:dyDescent="0.25">
      <c r="B140" s="18"/>
      <c r="C140" s="18"/>
      <c r="D140" s="18"/>
      <c r="E140" s="18"/>
      <c r="F140" s="18"/>
      <c r="G140" s="16"/>
      <c r="H140" s="16"/>
    </row>
    <row r="141" spans="2:8" x14ac:dyDescent="0.25">
      <c r="B141" s="18"/>
      <c r="C141" s="18"/>
      <c r="D141" s="18"/>
      <c r="E141" s="18"/>
      <c r="F141" s="18"/>
      <c r="G141" s="16"/>
      <c r="H141" s="16"/>
    </row>
    <row r="142" spans="2:8" x14ac:dyDescent="0.25">
      <c r="B142" s="18"/>
      <c r="C142" s="18"/>
      <c r="D142" s="18"/>
      <c r="E142" s="18"/>
      <c r="F142" s="18"/>
      <c r="G142" s="16"/>
      <c r="H142" s="16"/>
    </row>
    <row r="143" spans="2:8" x14ac:dyDescent="0.25">
      <c r="B143" s="18"/>
      <c r="C143" s="18"/>
      <c r="D143" s="18"/>
      <c r="E143" s="18"/>
      <c r="F143" s="18"/>
      <c r="G143" s="16"/>
      <c r="H143" s="16"/>
    </row>
    <row r="144" spans="2:8" x14ac:dyDescent="0.25">
      <c r="B144" s="18"/>
      <c r="C144" s="18"/>
      <c r="D144" s="18"/>
      <c r="E144" s="18"/>
      <c r="F144" s="18"/>
      <c r="G144" s="16"/>
      <c r="H144" s="16"/>
    </row>
    <row r="145" spans="2:6" x14ac:dyDescent="0.25">
      <c r="B145" s="19"/>
      <c r="C145" s="19"/>
      <c r="E145" s="19"/>
      <c r="F145" s="19"/>
    </row>
  </sheetData>
  <mergeCells count="18">
    <mergeCell ref="C8:D9"/>
    <mergeCell ref="B8:B9"/>
    <mergeCell ref="A84:H84"/>
    <mergeCell ref="A82:H83"/>
    <mergeCell ref="A16:B16"/>
    <mergeCell ref="A17:B17"/>
    <mergeCell ref="A11:B11"/>
    <mergeCell ref="A12:B12"/>
    <mergeCell ref="A13:B13"/>
    <mergeCell ref="A14:B14"/>
    <mergeCell ref="A15:B15"/>
    <mergeCell ref="C7:D7"/>
    <mergeCell ref="A2:H2"/>
    <mergeCell ref="A3:D3"/>
    <mergeCell ref="F3:H3"/>
    <mergeCell ref="C4:D4"/>
    <mergeCell ref="C5:D5"/>
    <mergeCell ref="C6:D6"/>
  </mergeCells>
  <conditionalFormatting sqref="B58">
    <cfRule type="cellIs" dxfId="2" priority="3" operator="equal">
      <formula>0</formula>
    </cfRule>
  </conditionalFormatting>
  <conditionalFormatting sqref="B22:H81">
    <cfRule type="cellIs" dxfId="1" priority="2" operator="equal">
      <formula>0</formula>
    </cfRule>
  </conditionalFormatting>
  <conditionalFormatting sqref="A22:A81">
    <cfRule type="cellIs" dxfId="0" priority="1" operator="greaterThan">
      <formula>$D$16</formula>
    </cfRule>
  </conditionalFormatting>
  <dataValidations count="1">
    <dataValidation type="list" allowBlank="1" showInputMessage="1" showErrorMessage="1" sqref="C6:D6">
      <formula1>"Filer, Non-Filer"</formula1>
    </dataValidation>
  </dataValidations>
  <pageMargins left="0.7" right="0.44" top="0.16" bottom="0.1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Cargar RPS</vt:lpstr>
    </vt:vector>
  </TitlesOfParts>
  <Company>bop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sana.naeem</dc:creator>
  <cp:lastModifiedBy>Qasim Ali - 14309</cp:lastModifiedBy>
  <cp:lastPrinted>2022-01-25T11:07:27Z</cp:lastPrinted>
  <dcterms:created xsi:type="dcterms:W3CDTF">2013-08-22T09:55:54Z</dcterms:created>
  <dcterms:modified xsi:type="dcterms:W3CDTF">2022-02-14T10:24:45Z</dcterms:modified>
</cp:coreProperties>
</file>